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Questa_cartella_di_lavoro"/>
  <mc:AlternateContent xmlns:mc="http://schemas.openxmlformats.org/markup-compatibility/2006">
    <mc:Choice Requires="x15">
      <x15ac:absPath xmlns:x15ac="http://schemas.microsoft.com/office/spreadsheetml/2010/11/ac" url="C:\Users\dmaria\Desktop\"/>
    </mc:Choice>
  </mc:AlternateContent>
  <xr:revisionPtr revIDLastSave="0" documentId="13_ncr:1_{2E880D8C-B517-4923-BB0A-69E46B1CE8F3}" xr6:coauthVersionLast="47" xr6:coauthVersionMax="47" xr10:uidLastSave="{00000000-0000-0000-0000-000000000000}"/>
  <workbookProtection workbookAlgorithmName="SHA-512" workbookHashValue="WHZtYXOSOTCRGlGiLJ5RyIXonkQfpa+nTO/RtjBekjXyq7WVSTj7oqSwRgDs80nvg6nM/7vygWaqoBzcMx87OA==" workbookSaltValue="eUdt9cpAe4vbFZptsr8XWw==" workbookSpinCount="100000" lockStructure="1"/>
  <bookViews>
    <workbookView showHorizontalScroll="0" showSheetTabs="0" xWindow="-120" yWindow="-120" windowWidth="57840" windowHeight="15720" xr2:uid="{00000000-000D-0000-FFFF-FFFF00000000}"/>
  </bookViews>
  <sheets>
    <sheet name="Mod" sheetId="1" r:id="rId1"/>
    <sheet name="Dati" sheetId="2" state="hidden" r:id="rId2"/>
  </sheets>
  <definedNames>
    <definedName name="allegati_1">Mod!$K$62</definedName>
    <definedName name="allegati_2">Mod!$S$62</definedName>
    <definedName name="allegati_3">Mod!$AB$62</definedName>
    <definedName name="allegati_4">Mod!$AJ$62</definedName>
    <definedName name="_xlnm.Print_Area" localSheetId="0">Mod!$C$3:$AV$81</definedName>
    <definedName name="data_app_acq_gg">Mod!$N$36</definedName>
    <definedName name="data_app_acq_mm">Mod!$Q$36</definedName>
    <definedName name="data_app_acq_yyyy">Mod!$T$36</definedName>
    <definedName name="data_app_allegati">Mod!$AK$62</definedName>
    <definedName name="data_app_istruzioni">Mod!$C$40</definedName>
    <definedName name="data_app_nome">Mod!$N$30</definedName>
    <definedName name="data_app_produttore">Mod!$N$32</definedName>
    <definedName name="data_app_sn">Mod!$N$34</definedName>
    <definedName name="data_email">Mod!$L$23</definedName>
    <definedName name="data_firma">Mod!$AC$78</definedName>
    <definedName name="data_firma_luogo">Mod!$I$78</definedName>
    <definedName name="data_mittente">Mod!$C$6</definedName>
    <definedName name="data_richiedente">Mod!$L$21</definedName>
    <definedName name="data_tel">Mod!$L$15</definedName>
    <definedName name="data_tel_diretto">Mod!$L$25</definedName>
    <definedName name="data_web">Mod!$L$17</definedName>
    <definedName name="garanzia_n">Mod!$AQ$36</definedName>
    <definedName name="garanzia_y">Mod!$AL$36</definedName>
    <definedName name="info1">Mod!$V$5</definedName>
    <definedName name="info2">Mod!$AV$39</definedName>
    <definedName name="lingua">Mod!$Y$3</definedName>
    <definedName name="preventivo_n">Mod!$AC$7</definedName>
    <definedName name="preventivo_y">Mod!$Y$7</definedName>
    <definedName name="riparazione_cliente">Mod!$Y$13</definedName>
    <definedName name="riparazione_sede">Mod!$Y$11</definedName>
    <definedName name="ritiro_insede">Mod!$Y$19</definedName>
    <definedName name="ritiro_rispedire">Mod!$Y$17</definedName>
    <definedName name="servizio_manutenzione">Mod!$Y$23</definedName>
    <definedName name="servizio_riparazione">Mod!$Y$25</definedName>
    <definedName name="stampa">Dati!$D$1</definedName>
    <definedName name="urgenza_n">Mod!$AM$7</definedName>
    <definedName name="urgenza_y">Mod!$AI$7</definedName>
  </definedNames>
  <calcPr calcId="191029" iterate="1" iterateCount="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1" i="1" l="1"/>
  <c r="Y15" i="1"/>
  <c r="Y9" i="1"/>
  <c r="AV39" i="1"/>
  <c r="V5" i="1"/>
  <c r="Y79" i="1"/>
  <c r="C80" i="1"/>
  <c r="C79" i="1"/>
  <c r="D66" i="1"/>
  <c r="AC62" i="1"/>
  <c r="T62" i="1"/>
  <c r="L62" i="1"/>
  <c r="C62" i="1"/>
  <c r="C60" i="1"/>
  <c r="C39" i="1"/>
  <c r="C28" i="1"/>
  <c r="C30" i="1"/>
  <c r="C32" i="1"/>
  <c r="C34" i="1"/>
  <c r="C36" i="1"/>
  <c r="AA36" i="1"/>
  <c r="Z11" i="1"/>
  <c r="Z13" i="1"/>
  <c r="Z17" i="1"/>
  <c r="Z19" i="1"/>
  <c r="Z23" i="1"/>
  <c r="Z25" i="1"/>
  <c r="AR36" i="1"/>
  <c r="AM36" i="1"/>
  <c r="AN7" i="1"/>
  <c r="AJ7" i="1"/>
  <c r="AD7" i="1"/>
  <c r="Z7" i="1"/>
  <c r="Y5" i="1"/>
  <c r="AI5" i="1"/>
  <c r="AJ3" i="1"/>
  <c r="C5" i="1"/>
  <c r="C21" i="1"/>
  <c r="C17" i="1"/>
  <c r="C15" i="1"/>
  <c r="C25" i="1"/>
  <c r="C23" i="1"/>
  <c r="C3" i="1"/>
</calcChain>
</file>

<file path=xl/sharedStrings.xml><?xml version="1.0" encoding="utf-8"?>
<sst xmlns="http://schemas.openxmlformats.org/spreadsheetml/2006/main" count="192" uniqueCount="153">
  <si>
    <t>Modulo d'ordine di riparazione</t>
  </si>
  <si>
    <t>PREVENTIVO:</t>
  </si>
  <si>
    <t xml:space="preserve"> Sì</t>
  </si>
  <si>
    <t xml:space="preserve"> No</t>
  </si>
  <si>
    <t>RITORNO:</t>
  </si>
  <si>
    <t xml:space="preserve"> Da rispedire al mio indirizzo</t>
  </si>
  <si>
    <t xml:space="preserve"> Ritiro in 2gg lavorativi dalla riparazione</t>
  </si>
  <si>
    <t xml:space="preserve"> Nella officina Cleanlife (Spedizione)</t>
  </si>
  <si>
    <t xml:space="preserve"> Presso il Cliente Cleanlife</t>
  </si>
  <si>
    <t>TELEFONO:</t>
  </si>
  <si>
    <t>EMAIL:</t>
  </si>
  <si>
    <t>APPARECCHIO:</t>
  </si>
  <si>
    <t>NOME APPARECCHIO:</t>
  </si>
  <si>
    <t>PRODUTTORE:</t>
  </si>
  <si>
    <t>NUMERO DI SERIE:</t>
  </si>
  <si>
    <t>DATA DI ACQUISTO:</t>
  </si>
  <si>
    <t>/</t>
  </si>
  <si>
    <t>IN GARANZIA?</t>
  </si>
  <si>
    <t>PROBLEMA RISCONTRATO / MANIFESTAZIONE DEL DIFETTO:</t>
  </si>
  <si>
    <t>ALLEGATI:</t>
  </si>
  <si>
    <t xml:space="preserve"> Foto</t>
  </si>
  <si>
    <t xml:space="preserve"> Manuale</t>
  </si>
  <si>
    <t xml:space="preserve"> Copia Garanzia</t>
  </si>
  <si>
    <t>Firma:</t>
  </si>
  <si>
    <t xml:space="preserve"> </t>
  </si>
  <si>
    <t>TEL DIRETTO:</t>
  </si>
  <si>
    <t>WEB:</t>
  </si>
  <si>
    <t>RICHIEDENTE:</t>
  </si>
  <si>
    <t>Italiano</t>
  </si>
  <si>
    <t>English</t>
  </si>
  <si>
    <t>Deutsch</t>
  </si>
  <si>
    <t>Français</t>
  </si>
  <si>
    <t/>
  </si>
  <si>
    <t>(Inviare gli allegati cartacei, o inserire qui un link al cloud per dove scaricarli)</t>
  </si>
  <si>
    <t>Cleanlife GmbH
Via Industria  1/C
CH-6814 Lamone
www.cleanlife.ch
cleanlife@cleanlife.ch</t>
  </si>
  <si>
    <t>(Usa ALT+ENTER per il ritorno a capo)</t>
  </si>
  <si>
    <t xml:space="preserve">Questo modulo non deve essere modificato, ogni abuso potrà essere perseguito penalmente. Con la firma si accettano tutte le dichiarazioni sopra indicate. </t>
  </si>
  <si>
    <t>URGENZA:</t>
  </si>
  <si>
    <t>Repair Order Form</t>
  </si>
  <si>
    <t>Reparaturauftragsformular</t>
  </si>
  <si>
    <t>Bon de réparation</t>
  </si>
  <si>
    <t>AZIENDA/MITTENTE:</t>
  </si>
  <si>
    <t>COMPANY/SENDER:</t>
  </si>
  <si>
    <t>FIRMA/ABSENDER:</t>
  </si>
  <si>
    <t>SOCIÉTÉ/EXPÉDITEUR :</t>
  </si>
  <si>
    <t>TELEPHONE :</t>
  </si>
  <si>
    <t>DEMANDEUR :</t>
  </si>
  <si>
    <t>TÉLÉPHONE DIRECT :</t>
  </si>
  <si>
    <t>(Utilisez ALT+ENTER pour le retour chariot)</t>
  </si>
  <si>
    <t>Stampa:</t>
  </si>
  <si>
    <t xml:space="preserve">Data: </t>
  </si>
  <si>
    <t xml:space="preserve">Date: </t>
  </si>
  <si>
    <t>DEVIS:</t>
  </si>
  <si>
    <t>X</t>
  </si>
  <si>
    <t>URGENCE :</t>
  </si>
  <si>
    <t xml:space="preserve"> Dans l'atelier Cleanlife (Expédition)</t>
  </si>
  <si>
    <t xml:space="preserve"> A retourner à mon adresse</t>
  </si>
  <si>
    <t>APPAREIL :</t>
  </si>
  <si>
    <t>NOM DU DISPOSITIF :</t>
  </si>
  <si>
    <t>PRODUCTEUR :</t>
  </si>
  <si>
    <t>NUMNUMÉRO DE SÉRIE :</t>
  </si>
  <si>
    <t>DATE D'ACHAT :</t>
  </si>
  <si>
    <t>GARANTIE ?</t>
  </si>
  <si>
    <t>PROBLÈME RENCONTRÉ / MANIFESTATION DU DÉFAUT :</t>
  </si>
  <si>
    <t>(Envoyez des pièces jointes en papier, ou postez un lien ici vers le nuage pour savoir où les télécharger)</t>
  </si>
  <si>
    <t>ANNEXES :</t>
  </si>
  <si>
    <t xml:space="preserve"> Photos</t>
  </si>
  <si>
    <t xml:space="preserve"> Copie de garantie</t>
  </si>
  <si>
    <t>Manuel</t>
  </si>
  <si>
    <t>Signature :</t>
  </si>
  <si>
    <t xml:space="preserve">Ce formulaire ne doit pas être modifié, toute utilisation abusive pouvant entraîner des poursuites pénales. En signant, vous acceptez toutes les déclarations ci-dessus. </t>
  </si>
  <si>
    <t>TELEFON:</t>
  </si>
  <si>
    <t>ANTRAGSTELLER:</t>
  </si>
  <si>
    <t>DIREKT TEL:</t>
  </si>
  <si>
    <t>(Verwenden Sie ALT+ENTER für den Wagenrücklauf)</t>
  </si>
  <si>
    <t xml:space="preserve">Datum: </t>
  </si>
  <si>
    <t>DRINGEND:</t>
  </si>
  <si>
    <t xml:space="preserve"> Ja</t>
  </si>
  <si>
    <t xml:space="preserve"> Nein</t>
  </si>
  <si>
    <t xml:space="preserve"> In der Cleanlife-Werkstatt (Versand)</t>
  </si>
  <si>
    <t xml:space="preserve"> Beim Cleanlife-Kunden</t>
  </si>
  <si>
    <t xml:space="preserve"> Rücksendung an meine Adresse</t>
  </si>
  <si>
    <t xml:space="preserve"> Abholung in 2 Arbeitstagen nach der Reparatur</t>
  </si>
  <si>
    <t>GERÄTE:</t>
  </si>
  <si>
    <t>GERÄTENAME:</t>
  </si>
  <si>
    <t>PRODUZENT:</t>
  </si>
  <si>
    <t>SERIENNUMMER:</t>
  </si>
  <si>
    <t>DATUM DES KAUFS:</t>
  </si>
  <si>
    <t>GARANTIE?</t>
  </si>
  <si>
    <t>(Senden Sie Papieranhänge, oder posten Sie hier einen Link in die Cloud, wo Sie sie herunterladen können)</t>
  </si>
  <si>
    <t>ANHÄNGE:</t>
  </si>
  <si>
    <t xml:space="preserve"> Fotos</t>
  </si>
  <si>
    <t xml:space="preserve"> Handbuch</t>
  </si>
  <si>
    <t xml:space="preserve"> Garantie-Kopie</t>
  </si>
  <si>
    <t>Unterschrift:</t>
  </si>
  <si>
    <t xml:space="preserve">Dieses Formular darf nicht verändert werden, ein Missbrauch kann strafrechtliche Konsequenzen nach sich ziehen. Mit Ihrer Unterschrift erklären Sie sich mit allen oben genannten Aussagen einverstanden. </t>
  </si>
  <si>
    <t xml:space="preserve"> Oui</t>
  </si>
  <si>
    <t>TELEPHONE:</t>
  </si>
  <si>
    <t>APPLICANT:</t>
  </si>
  <si>
    <t>DIRECT TEL:</t>
  </si>
  <si>
    <t>(Use ALT+ENTER for carriage return)</t>
  </si>
  <si>
    <t>PREVENTATIVE:</t>
  </si>
  <si>
    <t>URGENCY:</t>
  </si>
  <si>
    <t xml:space="preserve"> Yes</t>
  </si>
  <si>
    <t xml:space="preserve"> In the Cleanlife workshop (Shipping)</t>
  </si>
  <si>
    <t xml:space="preserve"> At the Cleanlife Customer</t>
  </si>
  <si>
    <t xml:space="preserve"> To be returned to my address</t>
  </si>
  <si>
    <t xml:space="preserve"> Collection in 2 working days after repair</t>
  </si>
  <si>
    <t>MACHINE:</t>
  </si>
  <si>
    <t>DEVICE NAME:</t>
  </si>
  <si>
    <t>MANUFACTURER:</t>
  </si>
  <si>
    <t>SERIAL NUMBER:</t>
  </si>
  <si>
    <t>DATE OF PURCHASE:</t>
  </si>
  <si>
    <t>IN WARRANTY?</t>
  </si>
  <si>
    <t>PROBLEM ENCOUNTERED / MANIFESTATION OF THE DEFECT:</t>
  </si>
  <si>
    <t>(Send paper attachments, or post a link here to the cloud for where to download them.)</t>
  </si>
  <si>
    <t>ATTACHMENTS:</t>
  </si>
  <si>
    <t xml:space="preserve"> Manual</t>
  </si>
  <si>
    <t xml:space="preserve"> Warranty Copy</t>
  </si>
  <si>
    <t>Signature:</t>
  </si>
  <si>
    <t xml:space="preserve">This form must not be altered, any abuse may result in criminal prosecution. By signing you agree to all of the above statements. </t>
  </si>
  <si>
    <t xml:space="preserve"> Collecte dans les 2 jours suivant la réparation</t>
  </si>
  <si>
    <t>Place, Date:</t>
  </si>
  <si>
    <t>Ort, Datum:</t>
  </si>
  <si>
    <t>Lieu, date :</t>
  </si>
  <si>
    <t>Luogo, Data:</t>
  </si>
  <si>
    <t>LUOGO RIPARAZIONE:</t>
  </si>
  <si>
    <t xml:space="preserve"> Manutenzione, Servizio con Riparazione</t>
  </si>
  <si>
    <t xml:space="preserve"> Solo riparazione</t>
  </si>
  <si>
    <t>TIPO DI RIPARAZIONE:</t>
  </si>
  <si>
    <t>SITE DE RÉPARATION :</t>
  </si>
  <si>
    <t>RETOUR :</t>
  </si>
  <si>
    <t xml:space="preserve"> Réparation uniquement</t>
  </si>
  <si>
    <t xml:space="preserve"> Entretien, service avec réparation</t>
  </si>
  <si>
    <t>TYPE DE RÉPARATION :</t>
  </si>
  <si>
    <t>REPARATUR-SEITE:</t>
  </si>
  <si>
    <t>RÜCKKEHR:</t>
  </si>
  <si>
    <t>ART DER REPARATUR:</t>
  </si>
  <si>
    <t xml:space="preserve"> Wartung, Service mit Reparatur</t>
  </si>
  <si>
    <t xml:space="preserve"> Nur Reparatur</t>
  </si>
  <si>
    <t xml:space="preserve"> Maintenance, Service with Repair</t>
  </si>
  <si>
    <t xml:space="preserve"> Repair only</t>
  </si>
  <si>
    <t>REPAIR PLACE:</t>
  </si>
  <si>
    <t>RETURN:</t>
  </si>
  <si>
    <t>TYPE OF REPAIR:</t>
  </si>
  <si>
    <t>OFFERTE:</t>
  </si>
  <si>
    <t>AUFGETRETENES PROBLEM / MANIFESTATION DES MANGELS:</t>
  </si>
  <si>
    <t>Auprès du client Cleanlife</t>
  </si>
  <si>
    <t xml:space="preserve">Wenn kein Kostenvoranschlag erforderlich ist, werden Reparaturarbeiten bis zur Hälfte des Wertes des reparierten Produkts durchgeführt, ohne dass eine Zustimmung eingeholt werden muss. Ein Kostenvoranschlag, schriftlich oder mündlich, kann mit 250,- (pauschal) berechnet entfält bei einem Reparaturauftrag. Am Ende jeder Reparatur wird eine Sicherheitsüberprüfung gemäß SNG482638 durchgeführt.
Nach Beendigung der Reparatur wird das Gerät an den Absender zurückgeschickt oder es wird zur Abholung aufgefordert. Wird es nicht abgeholt, kann ab dem dritten Tag eine tägliche Lagergebühr berechnet werden. Wird es nicht innerhalb von 10 Arbeitstagen abgeholt, können wir uns gerne um die Entsorgung kümmern. Das Gleiche gilt, nachdem der Kunde ordnungsgemäß über den Reparaturkostenvoranschlag informiert worden ist.
Mit der Übergabe des Gerätes an uns erklären Sie, dass es frei von biologischen und chemischen Kontaminationen ist (Biosicherheit). </t>
  </si>
  <si>
    <t xml:space="preserve">If an estimate is not required, repair work will be performed up to half the value of the repaired product without asking for consent. An estimate, written or oral, may be charged 250.- (flat rate), and scaled down if a repair order is required.
Upon completion of each repair, a safety check is performed in accordance with SNG482638.
Once the device repair service is completed it will be returned to sender or requested to be picked up. If it is not picked up, a daily storage charge may be billed beginning on the third day. If it is not collected within, after 10 working days we will feel free to take care of the disposal. The same applies after having duly informed the Customer about the repair estimate.
By delivering the device to us, you declare that it is free from biological and chemical contamination (Biosafety). </t>
  </si>
  <si>
    <t xml:space="preserve">Si aucun devis n'est requis, les travaux de réparation seront effectués jusqu'à la moitié de la valeur du produit réparé sans demander de consentement. Un devis, écrit ou oral, peut être facturé 250.- (forfait), et réduit si un ordre de réparation est nécessaire.
À la fin de chaque réparation, un contrôle de sécurité est effectué conformément à la norme SNG482638.
Une fois le service de réparation terminé, l'appareil sera renvoyé à l'expéditeur ou une demande sera faite pour le récupérer. S'il n'est pas collecté, une taxe journalière de stockage peut être facturée à partir du troisième jour. S'il n'est pas collecté dans les 10 jours ouvrables, nous n'hésiterons pas à nous charger de son élimination. Il en va de même après avoir dûment informé le client du devis de réparation.
En nous remettant l'appareil, vous déclarez qu'il est exempt de toute contamination biologique et chimique (Biosécurité). </t>
  </si>
  <si>
    <t xml:space="preserve">Se non è richiesto un preventivo, saranno effettuati lavori di riparazione fino alla metà del valore del prodotto riparato senza chiedere alcun consenso. Un preventivo, scritto o orale, potrebbe venir fatturato 250.- (forfettario), e scalato in caso sia richiesto un mandato di riparazione.
Al termine di ogni riparazione, viene effettuato un controllo di sicurezza secondo la SNG482638.
Una volta terminato il servizio di riparazione dell'apparecchio verrà rispedito al mittente o verrà richiesto di ritirarlo. Se non verrà ritirato, a partire dal terzo giorno potrà essere fatturato uno stoccaggio giornaliero. Nel caso non fosse ritirato entro, dopo 10 giorni lavorativi ci sentiremo saremo liberi di occuparci dello smaltimento. Lo stesso vale dopo aver dovutamente informato il Cliente sul preventivo di riparazione.
Consegnandoci l'apparecchio, si dichiara che è privo da contaminazioni biologiche e o chimiche (Biosafety). </t>
  </si>
  <si>
    <t>v.2024/10/08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</si>
</sst>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9"/>
      <color theme="1"/>
      <name val="Body Font"/>
      <family val="2"/>
    </font>
    <font>
      <u/>
      <sz val="9"/>
      <color theme="10"/>
      <name val="Body Font"/>
      <family val="2"/>
    </font>
    <font>
      <sz val="8"/>
      <color theme="1"/>
      <name val="Futura"/>
    </font>
    <font>
      <i/>
      <sz val="8"/>
      <color theme="1"/>
      <name val="Futura"/>
    </font>
    <font>
      <b/>
      <sz val="8"/>
      <color theme="1"/>
      <name val="Futura"/>
    </font>
    <font>
      <sz val="7"/>
      <color theme="1"/>
      <name val="Futura"/>
    </font>
    <font>
      <u/>
      <sz val="8"/>
      <color theme="10"/>
      <name val="Futura"/>
    </font>
    <font>
      <i/>
      <sz val="7"/>
      <color theme="1"/>
      <name val="Futura"/>
    </font>
    <font>
      <b/>
      <sz val="14"/>
      <color theme="1"/>
      <name val="Futura"/>
    </font>
    <font>
      <sz val="5"/>
      <color theme="1"/>
      <name val="Futura"/>
    </font>
    <font>
      <sz val="5.5"/>
      <color theme="1"/>
      <name val="Futura"/>
    </font>
    <font>
      <i/>
      <sz val="5.5"/>
      <color theme="1"/>
      <name val="Futura"/>
    </font>
    <font>
      <i/>
      <sz val="8"/>
      <color theme="0"/>
      <name val="Futura"/>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s>
  <borders count="24">
    <border>
      <left/>
      <right/>
      <top/>
      <bottom/>
      <diagonal/>
    </border>
    <border>
      <left/>
      <right/>
      <top/>
      <bottom style="thick">
        <color theme="0" tint="-0.499984740745262"/>
      </bottom>
      <diagonal/>
    </border>
    <border>
      <left style="thin">
        <color theme="0" tint="-0.34998626667073579"/>
      </left>
      <right/>
      <top/>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theme="8" tint="0.59999389629810485"/>
      </top>
      <bottom/>
      <diagonal/>
    </border>
    <border>
      <left/>
      <right style="thin">
        <color theme="8" tint="0.59999389629810485"/>
      </right>
      <top style="thin">
        <color theme="8" tint="0.59999389629810485"/>
      </top>
      <bottom/>
      <diagonal/>
    </border>
    <border>
      <left/>
      <right style="thin">
        <color theme="8" tint="0.59999389629810485"/>
      </right>
      <top/>
      <bottom/>
      <diagonal/>
    </border>
    <border>
      <left/>
      <right/>
      <top/>
      <bottom style="thin">
        <color theme="8" tint="0.59999389629810485"/>
      </bottom>
      <diagonal/>
    </border>
    <border>
      <left/>
      <right style="thin">
        <color theme="8" tint="0.59999389629810485"/>
      </right>
      <top/>
      <bottom style="thin">
        <color theme="8" tint="0.59999389629810485"/>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
      <left style="thin">
        <color theme="8" tint="0.59999389629810485"/>
      </left>
      <right/>
      <top style="thin">
        <color theme="8" tint="0.59999389629810485"/>
      </top>
      <bottom style="thin">
        <color theme="8" tint="0.59999389629810485"/>
      </bottom>
      <diagonal/>
    </border>
    <border>
      <left/>
      <right/>
      <top style="thin">
        <color theme="8" tint="0.59999389629810485"/>
      </top>
      <bottom style="thin">
        <color theme="8" tint="0.59999389629810485"/>
      </bottom>
      <diagonal/>
    </border>
    <border>
      <left/>
      <right style="thin">
        <color theme="8" tint="0.59999389629810485"/>
      </right>
      <top style="thin">
        <color theme="8" tint="0.59999389629810485"/>
      </top>
      <bottom style="thin">
        <color theme="8" tint="0.59999389629810485"/>
      </bottom>
      <diagonal/>
    </border>
    <border>
      <left style="thin">
        <color theme="8" tint="0.59999389629810485"/>
      </left>
      <right/>
      <top style="thin">
        <color theme="8" tint="0.59999389629810485"/>
      </top>
      <bottom/>
      <diagonal/>
    </border>
    <border>
      <left style="thin">
        <color theme="8" tint="0.59999389629810485"/>
      </left>
      <right/>
      <top/>
      <bottom/>
      <diagonal/>
    </border>
    <border>
      <left style="thin">
        <color theme="8" tint="0.59999389629810485"/>
      </left>
      <right/>
      <top/>
      <bottom style="thin">
        <color theme="8" tint="0.59999389629810485"/>
      </bottom>
      <diagonal/>
    </border>
    <border>
      <left/>
      <right style="thin">
        <color theme="8" tint="0.59999389629810485"/>
      </right>
      <top/>
      <bottom style="thin">
        <color theme="6"/>
      </bottom>
      <diagonal/>
    </border>
    <border>
      <left style="thin">
        <color theme="8" tint="0.59999389629810485"/>
      </left>
      <right/>
      <top/>
      <bottom style="thin">
        <color theme="6"/>
      </bottom>
      <diagonal/>
    </border>
    <border>
      <left/>
      <right/>
      <top/>
      <bottom style="thin">
        <color theme="6"/>
      </bottom>
      <diagonal/>
    </border>
    <border>
      <left style="thin">
        <color theme="8" tint="0.39997558519241921"/>
      </left>
      <right/>
      <top style="thin">
        <color theme="8" tint="0.59999389629810485"/>
      </top>
      <bottom style="thin">
        <color theme="8" tint="0.59999389629810485"/>
      </bottom>
      <diagonal/>
    </border>
    <border>
      <left/>
      <right/>
      <top style="thick">
        <color theme="0" tint="-0.499984740745262"/>
      </top>
      <bottom/>
      <diagonal/>
    </border>
  </borders>
  <cellStyleXfs count="2">
    <xf numFmtId="0" fontId="0" fillId="0" borderId="0"/>
    <xf numFmtId="0" fontId="1" fillId="0" borderId="0" applyNumberFormat="0" applyFill="0" applyBorder="0" applyAlignment="0" applyProtection="0"/>
  </cellStyleXfs>
  <cellXfs count="115">
    <xf numFmtId="0" fontId="0" fillId="0" borderId="0" xfId="0"/>
    <xf numFmtId="49" fontId="2" fillId="0" borderId="0" xfId="0" applyNumberFormat="1" applyFont="1"/>
    <xf numFmtId="49" fontId="2" fillId="5" borderId="0" xfId="0" applyNumberFormat="1" applyFont="1" applyFill="1"/>
    <xf numFmtId="49" fontId="2" fillId="0" borderId="0" xfId="0" applyNumberFormat="1" applyFont="1" applyAlignment="1">
      <alignment vertical="center"/>
    </xf>
    <xf numFmtId="49" fontId="2" fillId="0" borderId="2" xfId="0" applyNumberFormat="1" applyFont="1" applyBorder="1"/>
    <xf numFmtId="0" fontId="3" fillId="0" borderId="0" xfId="0" applyFont="1" applyAlignment="1">
      <alignment vertical="center"/>
    </xf>
    <xf numFmtId="49" fontId="2" fillId="0" borderId="0" xfId="0" applyNumberFormat="1" applyFont="1" applyAlignment="1">
      <alignment horizontal="center" vertical="center"/>
    </xf>
    <xf numFmtId="0" fontId="2" fillId="0" borderId="0" xfId="0" applyFont="1" applyAlignment="1">
      <alignment vertical="center"/>
    </xf>
    <xf numFmtId="49" fontId="2" fillId="0" borderId="0" xfId="0" applyNumberFormat="1" applyFont="1" applyAlignment="1">
      <alignment textRotation="90" wrapText="1"/>
    </xf>
    <xf numFmtId="49" fontId="2" fillId="3" borderId="0" xfId="0" applyNumberFormat="1" applyFont="1" applyFill="1" applyAlignment="1">
      <alignment vertical="center"/>
    </xf>
    <xf numFmtId="49" fontId="3" fillId="0" borderId="0" xfId="0" applyNumberFormat="1" applyFont="1" applyAlignment="1">
      <alignment horizontal="left" wrapText="1"/>
    </xf>
    <xf numFmtId="49" fontId="3" fillId="0" borderId="0" xfId="0" applyNumberFormat="1" applyFont="1" applyAlignment="1">
      <alignment wrapText="1"/>
    </xf>
    <xf numFmtId="49" fontId="6" fillId="0" borderId="0" xfId="1" applyNumberFormat="1" applyFont="1" applyBorder="1" applyAlignment="1">
      <alignment vertical="center"/>
    </xf>
    <xf numFmtId="49" fontId="2" fillId="0" borderId="3" xfId="0" applyNumberFormat="1" applyFont="1" applyBorder="1"/>
    <xf numFmtId="49" fontId="2" fillId="0" borderId="4" xfId="0" applyNumberFormat="1" applyFont="1" applyBorder="1"/>
    <xf numFmtId="49" fontId="2" fillId="5" borderId="0" xfId="0" applyNumberFormat="1" applyFont="1" applyFill="1" applyAlignment="1">
      <alignment vertical="center"/>
    </xf>
    <xf numFmtId="49" fontId="2" fillId="4" borderId="0" xfId="0" applyNumberFormat="1" applyFont="1" applyFill="1"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xf>
    <xf numFmtId="0" fontId="2" fillId="3" borderId="0" xfId="0" applyFont="1" applyFill="1" applyAlignment="1">
      <alignment vertical="center"/>
    </xf>
    <xf numFmtId="0" fontId="2" fillId="0" borderId="0" xfId="0" applyFont="1"/>
    <xf numFmtId="0" fontId="3" fillId="0" borderId="0" xfId="0" applyFont="1" applyAlignment="1">
      <alignment wrapText="1"/>
    </xf>
    <xf numFmtId="0" fontId="2" fillId="0" borderId="3" xfId="0" applyFont="1" applyBorder="1"/>
    <xf numFmtId="0" fontId="0" fillId="6" borderId="5" xfId="0" applyFill="1" applyBorder="1"/>
    <xf numFmtId="0" fontId="0" fillId="7" borderId="0" xfId="0" applyFill="1"/>
    <xf numFmtId="0" fontId="10" fillId="0" borderId="0" xfId="0" applyFont="1" applyAlignment="1">
      <alignment vertical="top" wrapText="1"/>
    </xf>
    <xf numFmtId="0" fontId="0" fillId="8" borderId="0" xfId="0" applyFill="1"/>
    <xf numFmtId="49" fontId="2" fillId="0" borderId="14" xfId="0" applyNumberFormat="1" applyFont="1" applyBorder="1" applyAlignment="1">
      <alignment horizontal="center" vertical="center"/>
    </xf>
    <xf numFmtId="0" fontId="2" fillId="0" borderId="12" xfId="0" applyFont="1" applyBorder="1" applyAlignment="1" applyProtection="1">
      <alignment horizontal="center" vertical="center"/>
      <protection locked="0"/>
    </xf>
    <xf numFmtId="49" fontId="2" fillId="0" borderId="12" xfId="0" applyNumberFormat="1" applyFont="1" applyBorder="1" applyAlignment="1" applyProtection="1">
      <alignment horizontal="center" vertical="center"/>
      <protection locked="0"/>
    </xf>
    <xf numFmtId="49" fontId="2" fillId="2" borderId="12" xfId="0" applyNumberFormat="1" applyFont="1" applyFill="1" applyBorder="1" applyProtection="1">
      <protection locked="0"/>
    </xf>
    <xf numFmtId="49" fontId="2" fillId="0" borderId="12" xfId="0" applyNumberFormat="1" applyFont="1" applyBorder="1" applyProtection="1">
      <protection locked="0"/>
    </xf>
    <xf numFmtId="49" fontId="2" fillId="0" borderId="21" xfId="0" applyNumberFormat="1" applyFont="1" applyBorder="1" applyAlignment="1">
      <alignment horizontal="center"/>
    </xf>
    <xf numFmtId="49" fontId="2" fillId="0" borderId="21" xfId="0" applyNumberFormat="1" applyFont="1" applyBorder="1"/>
    <xf numFmtId="0" fontId="2" fillId="0" borderId="21" xfId="0" applyFont="1" applyBorder="1"/>
    <xf numFmtId="49" fontId="2" fillId="0" borderId="19" xfId="0" applyNumberFormat="1" applyFont="1" applyBorder="1" applyProtection="1">
      <protection locked="0"/>
    </xf>
    <xf numFmtId="49" fontId="2" fillId="0" borderId="19" xfId="0" applyNumberFormat="1" applyFont="1" applyBorder="1"/>
    <xf numFmtId="49" fontId="4" fillId="2" borderId="14" xfId="0" applyNumberFormat="1" applyFont="1" applyFill="1" applyBorder="1" applyAlignment="1">
      <alignment vertical="center"/>
    </xf>
    <xf numFmtId="49" fontId="2" fillId="2" borderId="14" xfId="0" applyNumberFormat="1" applyFont="1" applyFill="1" applyBorder="1" applyAlignment="1">
      <alignment vertical="center"/>
    </xf>
    <xf numFmtId="0" fontId="9" fillId="2" borderId="15" xfId="0" applyFont="1" applyFill="1" applyBorder="1" applyAlignment="1" applyProtection="1">
      <alignment horizontal="right" vertical="center"/>
      <protection hidden="1"/>
    </xf>
    <xf numFmtId="0" fontId="2" fillId="2" borderId="13" xfId="0" applyFont="1" applyFill="1" applyBorder="1"/>
    <xf numFmtId="49" fontId="2" fillId="2" borderId="22" xfId="0" applyNumberFormat="1" applyFont="1" applyFill="1" applyBorder="1"/>
    <xf numFmtId="49" fontId="2" fillId="2" borderId="14" xfId="0" applyNumberFormat="1" applyFont="1" applyFill="1" applyBorder="1"/>
    <xf numFmtId="0" fontId="7" fillId="2" borderId="13" xfId="0" applyFont="1" applyFill="1" applyBorder="1"/>
    <xf numFmtId="49" fontId="3" fillId="2" borderId="14" xfId="0" applyNumberFormat="1" applyFont="1" applyFill="1" applyBorder="1"/>
    <xf numFmtId="49" fontId="2" fillId="2" borderId="15" xfId="0" applyNumberFormat="1" applyFont="1" applyFill="1" applyBorder="1"/>
    <xf numFmtId="49" fontId="2" fillId="0" borderId="10" xfId="0" applyNumberFormat="1" applyFont="1" applyBorder="1" applyAlignment="1">
      <alignment horizontal="left" vertical="center" wrapText="1"/>
    </xf>
    <xf numFmtId="49" fontId="2" fillId="0" borderId="9" xfId="0" applyNumberFormat="1" applyFont="1" applyBorder="1"/>
    <xf numFmtId="49" fontId="2" fillId="0" borderId="9" xfId="0" applyNumberFormat="1" applyFont="1" applyBorder="1" applyProtection="1">
      <protection locked="0"/>
    </xf>
    <xf numFmtId="49" fontId="2" fillId="0" borderId="23" xfId="0" applyNumberFormat="1" applyFont="1" applyBorder="1" applyAlignment="1">
      <alignment vertical="center"/>
    </xf>
    <xf numFmtId="0" fontId="2" fillId="2" borderId="13" xfId="0" applyFont="1" applyFill="1" applyBorder="1" applyAlignment="1">
      <alignment vertical="center"/>
    </xf>
    <xf numFmtId="49" fontId="2" fillId="0" borderId="16" xfId="0" applyNumberFormat="1" applyFont="1" applyBorder="1"/>
    <xf numFmtId="49" fontId="2" fillId="0" borderId="7" xfId="0" applyNumberFormat="1" applyFont="1" applyBorder="1"/>
    <xf numFmtId="49" fontId="2" fillId="0" borderId="8" xfId="0" applyNumberFormat="1" applyFont="1" applyBorder="1"/>
    <xf numFmtId="49" fontId="2" fillId="0" borderId="17" xfId="0" applyNumberFormat="1" applyFont="1" applyBorder="1"/>
    <xf numFmtId="49" fontId="2" fillId="0" borderId="17" xfId="0" applyNumberFormat="1" applyFont="1" applyBorder="1" applyAlignment="1">
      <alignment textRotation="90" wrapText="1"/>
    </xf>
    <xf numFmtId="49" fontId="2" fillId="0" borderId="9" xfId="0" applyNumberFormat="1" applyFont="1" applyBorder="1" applyAlignment="1">
      <alignment textRotation="90" wrapText="1"/>
    </xf>
    <xf numFmtId="49" fontId="2" fillId="0" borderId="18" xfId="0" applyNumberFormat="1" applyFont="1" applyBorder="1"/>
    <xf numFmtId="49" fontId="2" fillId="0" borderId="10" xfId="0" applyNumberFormat="1" applyFont="1" applyBorder="1"/>
    <xf numFmtId="49" fontId="2" fillId="0" borderId="11" xfId="0" applyNumberFormat="1" applyFont="1" applyBorder="1"/>
    <xf numFmtId="0" fontId="0" fillId="0" borderId="0" xfId="0" applyAlignment="1">
      <alignment wrapText="1"/>
    </xf>
    <xf numFmtId="0" fontId="2" fillId="0" borderId="6" xfId="0" applyFont="1" applyBorder="1" applyAlignment="1" applyProtection="1">
      <alignment horizontal="left"/>
      <protection locked="0"/>
    </xf>
    <xf numFmtId="49" fontId="2" fillId="0" borderId="16" xfId="0" applyNumberFormat="1" applyFont="1" applyBorder="1" applyAlignment="1" applyProtection="1">
      <alignment horizontal="left"/>
      <protection locked="0"/>
    </xf>
    <xf numFmtId="49" fontId="2" fillId="0" borderId="7" xfId="0" applyNumberFormat="1" applyFont="1" applyBorder="1" applyAlignment="1" applyProtection="1">
      <alignment horizontal="left"/>
      <protection locked="0"/>
    </xf>
    <xf numFmtId="49" fontId="2" fillId="0" borderId="8" xfId="0" applyNumberFormat="1" applyFont="1" applyBorder="1" applyAlignment="1" applyProtection="1">
      <alignment horizontal="left"/>
      <protection locked="0"/>
    </xf>
    <xf numFmtId="49" fontId="2" fillId="0" borderId="20" xfId="0" applyNumberFormat="1" applyFont="1" applyBorder="1" applyAlignment="1" applyProtection="1">
      <alignment horizontal="left"/>
      <protection locked="0"/>
    </xf>
    <xf numFmtId="49" fontId="2" fillId="0" borderId="21" xfId="0" applyNumberFormat="1" applyFont="1" applyBorder="1" applyAlignment="1" applyProtection="1">
      <alignment horizontal="left"/>
      <protection locked="0"/>
    </xf>
    <xf numFmtId="49" fontId="2" fillId="0" borderId="19" xfId="0" applyNumberFormat="1" applyFont="1" applyBorder="1" applyAlignment="1" applyProtection="1">
      <alignment horizontal="left"/>
      <protection locked="0"/>
    </xf>
    <xf numFmtId="0" fontId="2" fillId="0" borderId="0" xfId="0" applyFont="1" applyAlignment="1">
      <alignment horizontal="left"/>
    </xf>
    <xf numFmtId="0" fontId="5" fillId="4" borderId="0" xfId="0" applyFont="1" applyFill="1" applyAlignment="1">
      <alignment horizontal="left" vertical="center" wrapText="1"/>
    </xf>
    <xf numFmtId="49" fontId="2" fillId="0" borderId="16" xfId="0" applyNumberFormat="1" applyFont="1" applyBorder="1" applyAlignment="1" applyProtection="1">
      <alignment horizontal="center"/>
      <protection locked="0"/>
    </xf>
    <xf numFmtId="49" fontId="2" fillId="0" borderId="7" xfId="0" applyNumberFormat="1" applyFont="1" applyBorder="1" applyAlignment="1" applyProtection="1">
      <alignment horizontal="center"/>
      <protection locked="0"/>
    </xf>
    <xf numFmtId="49" fontId="2" fillId="0" borderId="8" xfId="0" applyNumberFormat="1" applyFont="1" applyBorder="1" applyAlignment="1" applyProtection="1">
      <alignment horizontal="center"/>
      <protection locked="0"/>
    </xf>
    <xf numFmtId="49" fontId="2" fillId="0" borderId="20" xfId="0" applyNumberFormat="1" applyFont="1" applyBorder="1" applyAlignment="1" applyProtection="1">
      <alignment horizontal="center"/>
      <protection locked="0"/>
    </xf>
    <xf numFmtId="49" fontId="2" fillId="0" borderId="21" xfId="0" applyNumberFormat="1" applyFont="1" applyBorder="1" applyAlignment="1" applyProtection="1">
      <alignment horizontal="center"/>
      <protection locked="0"/>
    </xf>
    <xf numFmtId="49" fontId="2" fillId="0" borderId="19" xfId="0" applyNumberFormat="1" applyFont="1" applyBorder="1" applyAlignment="1" applyProtection="1">
      <alignment horizontal="center"/>
      <protection locked="0"/>
    </xf>
    <xf numFmtId="49" fontId="2" fillId="0" borderId="13" xfId="0" applyNumberFormat="1" applyFont="1" applyBorder="1" applyAlignment="1" applyProtection="1">
      <alignment horizontal="left" vertical="center"/>
      <protection locked="0"/>
    </xf>
    <xf numFmtId="49" fontId="2" fillId="0" borderId="14" xfId="0" applyNumberFormat="1" applyFont="1" applyBorder="1" applyAlignment="1" applyProtection="1">
      <alignment horizontal="left" vertical="center"/>
      <protection locked="0"/>
    </xf>
    <xf numFmtId="49" fontId="2" fillId="0" borderId="15" xfId="0" applyNumberFormat="1" applyFont="1" applyBorder="1" applyAlignment="1" applyProtection="1">
      <alignment horizontal="left" vertical="center"/>
      <protection locked="0"/>
    </xf>
    <xf numFmtId="49" fontId="5" fillId="0" borderId="17" xfId="0" applyNumberFormat="1" applyFont="1" applyBorder="1" applyAlignment="1">
      <alignment horizontal="center" textRotation="90" wrapText="1"/>
    </xf>
    <xf numFmtId="49" fontId="5" fillId="0" borderId="0" xfId="0" applyNumberFormat="1" applyFont="1" applyAlignment="1">
      <alignment horizontal="center" textRotation="90" wrapText="1"/>
    </xf>
    <xf numFmtId="49" fontId="5" fillId="0" borderId="9" xfId="0" applyNumberFormat="1" applyFont="1" applyBorder="1" applyAlignment="1">
      <alignment horizontal="center" textRotation="90" wrapText="1"/>
    </xf>
    <xf numFmtId="0" fontId="3" fillId="0" borderId="0" xfId="0" applyFont="1" applyAlignment="1">
      <alignment horizontal="left" wrapText="1"/>
    </xf>
    <xf numFmtId="0" fontId="2" fillId="0" borderId="0" xfId="0" applyFont="1" applyAlignment="1">
      <alignment horizontal="left" vertical="center"/>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2" borderId="15" xfId="0" applyFont="1" applyFill="1" applyBorder="1" applyAlignment="1">
      <alignment horizontal="left"/>
    </xf>
    <xf numFmtId="0" fontId="2" fillId="3" borderId="0" xfId="0" applyFont="1" applyFill="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8" fillId="0" borderId="1" xfId="0" applyFont="1" applyBorder="1" applyAlignment="1">
      <alignment horizontal="left" vertical="center"/>
    </xf>
    <xf numFmtId="0" fontId="2" fillId="0" borderId="13"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2" borderId="0" xfId="0" applyFont="1" applyFill="1" applyAlignment="1">
      <alignment horizontal="left" vertical="center"/>
    </xf>
    <xf numFmtId="0" fontId="12" fillId="0" borderId="0" xfId="0" applyFont="1" applyAlignment="1">
      <alignment horizontal="right" vertical="center"/>
    </xf>
    <xf numFmtId="49" fontId="3" fillId="0" borderId="16" xfId="0" applyNumberFormat="1" applyFont="1" applyBorder="1" applyAlignment="1" applyProtection="1">
      <alignment horizontal="left" vertical="top" wrapText="1"/>
      <protection locked="0"/>
    </xf>
    <xf numFmtId="49" fontId="3" fillId="0" borderId="7" xfId="0" applyNumberFormat="1" applyFont="1" applyBorder="1" applyAlignment="1" applyProtection="1">
      <alignment horizontal="left" vertical="top" wrapText="1"/>
      <protection locked="0"/>
    </xf>
    <xf numFmtId="49" fontId="3" fillId="0" borderId="8" xfId="0" applyNumberFormat="1" applyFont="1" applyBorder="1" applyAlignment="1" applyProtection="1">
      <alignment horizontal="left" vertical="top" wrapText="1"/>
      <protection locked="0"/>
    </xf>
    <xf numFmtId="49" fontId="3" fillId="0" borderId="17" xfId="0" applyNumberFormat="1" applyFont="1" applyBorder="1" applyAlignment="1" applyProtection="1">
      <alignment horizontal="left" vertical="top" wrapText="1"/>
      <protection locked="0"/>
    </xf>
    <xf numFmtId="49" fontId="3" fillId="0" borderId="0" xfId="0" applyNumberFormat="1" applyFont="1" applyAlignment="1" applyProtection="1">
      <alignment horizontal="left" vertical="top" wrapText="1"/>
      <protection locked="0"/>
    </xf>
    <xf numFmtId="49" fontId="3" fillId="0" borderId="9" xfId="0" applyNumberFormat="1" applyFont="1" applyBorder="1" applyAlignment="1" applyProtection="1">
      <alignment horizontal="left" vertical="top" wrapText="1"/>
      <protection locked="0"/>
    </xf>
    <xf numFmtId="49" fontId="3" fillId="0" borderId="18" xfId="0" applyNumberFormat="1" applyFont="1" applyBorder="1" applyAlignment="1" applyProtection="1">
      <alignment horizontal="left" vertical="top" wrapText="1"/>
      <protection locked="0"/>
    </xf>
    <xf numFmtId="49" fontId="3" fillId="0" borderId="10" xfId="0" applyNumberFormat="1" applyFont="1" applyBorder="1" applyAlignment="1" applyProtection="1">
      <alignment horizontal="left" vertical="top" wrapText="1"/>
      <protection locked="0"/>
    </xf>
    <xf numFmtId="49" fontId="3" fillId="0" borderId="11" xfId="0" applyNumberFormat="1" applyFont="1" applyBorder="1" applyAlignment="1" applyProtection="1">
      <alignment horizontal="left" vertical="top" wrapText="1"/>
      <protection locked="0"/>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49" fontId="11" fillId="0" borderId="0" xfId="0" applyNumberFormat="1" applyFont="1" applyAlignment="1">
      <alignment horizontal="center" vertical="top"/>
    </xf>
    <xf numFmtId="0" fontId="10" fillId="0" borderId="0" xfId="0" applyFont="1" applyAlignment="1">
      <alignment horizontal="left" vertical="top" wrapText="1"/>
    </xf>
    <xf numFmtId="0" fontId="4" fillId="0" borderId="0" xfId="0" applyFont="1" applyAlignment="1">
      <alignment horizontal="left"/>
    </xf>
    <xf numFmtId="49" fontId="2" fillId="0" borderId="13" xfId="0" applyNumberFormat="1"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0" fontId="2" fillId="0" borderId="0" xfId="0" applyFont="1" applyAlignment="1">
      <alignment horizontal="right"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43</xdr:col>
      <xdr:colOff>23845</xdr:colOff>
      <xdr:row>2</xdr:row>
      <xdr:rowOff>30480</xdr:rowOff>
    </xdr:from>
    <xdr:to>
      <xdr:col>47</xdr:col>
      <xdr:colOff>54715</xdr:colOff>
      <xdr:row>12</xdr:row>
      <xdr:rowOff>15828</xdr:rowOff>
    </xdr:to>
    <xdr:pic>
      <xdr:nvPicPr>
        <xdr:cNvPr id="3" name="Immagine 2">
          <a:extLst>
            <a:ext uri="{FF2B5EF4-FFF2-40B4-BE49-F238E27FC236}">
              <a16:creationId xmlns:a16="http://schemas.microsoft.com/office/drawing/2014/main" id="{B6FFC138-DB65-4CD3-A123-74CD9FC7CB57}"/>
            </a:ext>
          </a:extLst>
        </xdr:cNvPr>
        <xdr:cNvPicPr>
          <a:picLocks noChangeAspect="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tretch>
          <a:fillRect/>
        </a:stretch>
      </xdr:blipFill>
      <xdr:spPr>
        <a:xfrm rot="16200000">
          <a:off x="5972159" y="604285"/>
          <a:ext cx="1283756" cy="55725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B2:AW81"/>
  <sheetViews>
    <sheetView showGridLines="0" showRowColHeaders="0" tabSelected="1" zoomScale="160" zoomScaleNormal="160" workbookViewId="0">
      <selection activeCell="Y3" sqref="Y3:AC3"/>
    </sheetView>
  </sheetViews>
  <sheetFormatPr defaultColWidth="2.28515625" defaultRowHeight="11.45" customHeight="1"/>
  <cols>
    <col min="1" max="1" width="5.5703125" style="2" customWidth="1"/>
    <col min="2" max="4" width="1.140625" style="2" customWidth="1"/>
    <col min="5" max="22" width="2.28515625" style="2"/>
    <col min="23" max="24" width="1.140625" style="2" customWidth="1"/>
    <col min="25" max="25" width="2.28515625" style="2" customWidth="1"/>
    <col min="26" max="41" width="2.28515625" style="2"/>
    <col min="42" max="42" width="2.28515625" style="2" customWidth="1"/>
    <col min="43" max="46" width="2.28515625" style="2"/>
    <col min="47" max="49" width="1.140625" style="2" customWidth="1"/>
    <col min="50" max="16384" width="2.28515625" style="2"/>
  </cols>
  <sheetData>
    <row r="2" spans="2:49" ht="5.85" customHeight="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2:49" ht="18.75" thickBot="1">
      <c r="B3" s="1"/>
      <c r="C3" s="91" t="str">
        <f>HLOOKUP(lingua,Dati!A4:D73,2,FALSE)</f>
        <v>Repair Order Form</v>
      </c>
      <c r="D3" s="91"/>
      <c r="E3" s="91"/>
      <c r="F3" s="91"/>
      <c r="G3" s="91"/>
      <c r="H3" s="91"/>
      <c r="I3" s="91"/>
      <c r="J3" s="91"/>
      <c r="K3" s="91"/>
      <c r="L3" s="91"/>
      <c r="M3" s="91"/>
      <c r="N3" s="91"/>
      <c r="O3" s="91"/>
      <c r="P3" s="91"/>
      <c r="Q3" s="91"/>
      <c r="R3" s="91"/>
      <c r="S3" s="91"/>
      <c r="T3" s="91"/>
      <c r="U3" s="91"/>
      <c r="V3" s="91"/>
      <c r="W3" s="3"/>
      <c r="X3" s="4"/>
      <c r="Y3" s="92" t="s">
        <v>29</v>
      </c>
      <c r="Z3" s="93"/>
      <c r="AA3" s="93"/>
      <c r="AB3" s="93"/>
      <c r="AC3" s="94"/>
      <c r="AD3" s="1"/>
      <c r="AE3" s="1"/>
      <c r="AF3" s="1"/>
      <c r="AG3" s="1"/>
      <c r="AH3" s="5"/>
      <c r="AI3" s="5"/>
      <c r="AJ3" s="96" t="str">
        <f ca="1">HLOOKUP(lingua,Dati!A4:D73,10,FALSE) &amp; DAY(NOW()) &amp; "/" &amp; DAY(NOW()) &amp; "/" &amp; YEAR(NOW())</f>
        <v>Date: 8/8/2024</v>
      </c>
      <c r="AK3" s="96"/>
      <c r="AL3" s="96"/>
      <c r="AM3" s="96"/>
      <c r="AN3" s="96"/>
      <c r="AO3" s="96"/>
      <c r="AP3" s="96"/>
      <c r="AQ3" s="1"/>
      <c r="AR3" s="51"/>
      <c r="AS3" s="52"/>
      <c r="AT3" s="52"/>
      <c r="AU3" s="52"/>
      <c r="AV3" s="53"/>
      <c r="AW3" s="1"/>
    </row>
    <row r="4" spans="2:49" ht="11.45" customHeight="1" thickTop="1">
      <c r="B4" s="1"/>
      <c r="C4" s="49"/>
      <c r="D4" s="49"/>
      <c r="E4" s="49"/>
      <c r="F4" s="49"/>
      <c r="G4" s="49"/>
      <c r="H4" s="49"/>
      <c r="I4" s="49"/>
      <c r="J4" s="49"/>
      <c r="K4" s="49"/>
      <c r="L4" s="49"/>
      <c r="M4" s="49"/>
      <c r="N4" s="49"/>
      <c r="O4" s="49"/>
      <c r="P4" s="49"/>
      <c r="Q4" s="49"/>
      <c r="R4" s="49"/>
      <c r="S4" s="49"/>
      <c r="T4" s="49"/>
      <c r="U4" s="49"/>
      <c r="V4" s="49"/>
      <c r="W4" s="3"/>
      <c r="X4" s="4"/>
      <c r="Y4" s="3"/>
      <c r="Z4" s="3"/>
      <c r="AA4" s="3"/>
      <c r="AB4" s="3"/>
      <c r="AC4" s="3"/>
      <c r="AD4" s="3"/>
      <c r="AE4" s="3"/>
      <c r="AF4" s="3"/>
      <c r="AG4" s="3"/>
      <c r="AH4" s="3"/>
      <c r="AI4" s="3"/>
      <c r="AJ4" s="3"/>
      <c r="AK4" s="3"/>
      <c r="AL4" s="3"/>
      <c r="AM4" s="3"/>
      <c r="AN4" s="3"/>
      <c r="AO4" s="3"/>
      <c r="AP4" s="3"/>
      <c r="AQ4" s="1"/>
      <c r="AR4" s="54"/>
      <c r="AS4" s="1"/>
      <c r="AT4" s="1"/>
      <c r="AU4" s="1"/>
      <c r="AV4" s="47"/>
      <c r="AW4" s="1"/>
    </row>
    <row r="5" spans="2:49" ht="11.45" customHeight="1">
      <c r="B5" s="1"/>
      <c r="C5" s="50" t="str">
        <f>HLOOKUP(lingua,Dati!A4:D73,3,FALSE)</f>
        <v>COMPANY/SENDER:</v>
      </c>
      <c r="D5" s="37"/>
      <c r="E5" s="38"/>
      <c r="F5" s="38"/>
      <c r="G5" s="38"/>
      <c r="H5" s="38"/>
      <c r="I5" s="38"/>
      <c r="J5" s="38"/>
      <c r="K5" s="38"/>
      <c r="L5" s="38"/>
      <c r="M5" s="38"/>
      <c r="N5" s="38"/>
      <c r="O5" s="38"/>
      <c r="P5" s="38"/>
      <c r="Q5" s="38"/>
      <c r="R5" s="38"/>
      <c r="S5" s="38"/>
      <c r="T5" s="38"/>
      <c r="U5" s="38"/>
      <c r="V5" s="39" t="str">
        <f>IF(Dati!$D$1,"",HLOOKUP(lingua,Dati!$A$4:$D$73,9,FALSE))</f>
        <v>(Use ALT+ENTER for carriage return)</v>
      </c>
      <c r="W5" s="3"/>
      <c r="X5" s="4"/>
      <c r="Y5" s="88" t="str">
        <f>HLOOKUP(lingua,Dati!A4:D73,11,FALSE)</f>
        <v>PREVENTATIVE:</v>
      </c>
      <c r="Z5" s="89"/>
      <c r="AA5" s="89"/>
      <c r="AB5" s="89"/>
      <c r="AC5" s="89"/>
      <c r="AD5" s="89"/>
      <c r="AE5" s="89"/>
      <c r="AF5" s="90"/>
      <c r="AG5" s="3"/>
      <c r="AH5" s="1"/>
      <c r="AI5" s="106" t="str">
        <f>HLOOKUP(lingua,Dati!A4:D73,12,FALSE)</f>
        <v>URGENCY:</v>
      </c>
      <c r="AJ5" s="107"/>
      <c r="AK5" s="107"/>
      <c r="AL5" s="107"/>
      <c r="AM5" s="107"/>
      <c r="AN5" s="107"/>
      <c r="AO5" s="107"/>
      <c r="AP5" s="108"/>
      <c r="AQ5" s="1"/>
      <c r="AR5" s="54"/>
      <c r="AS5" s="1"/>
      <c r="AT5" s="1"/>
      <c r="AU5" s="1"/>
      <c r="AV5" s="47"/>
      <c r="AW5" s="1"/>
    </row>
    <row r="6" spans="2:49" ht="4.5" customHeight="1">
      <c r="B6" s="1"/>
      <c r="C6" s="97" t="s">
        <v>32</v>
      </c>
      <c r="D6" s="98"/>
      <c r="E6" s="98"/>
      <c r="F6" s="98"/>
      <c r="G6" s="98"/>
      <c r="H6" s="98"/>
      <c r="I6" s="98"/>
      <c r="J6" s="98"/>
      <c r="K6" s="98"/>
      <c r="L6" s="98"/>
      <c r="M6" s="98"/>
      <c r="N6" s="98"/>
      <c r="O6" s="98"/>
      <c r="P6" s="98"/>
      <c r="Q6" s="98"/>
      <c r="R6" s="98"/>
      <c r="S6" s="98"/>
      <c r="T6" s="98"/>
      <c r="U6" s="98"/>
      <c r="V6" s="99"/>
      <c r="W6" s="6"/>
      <c r="X6" s="4"/>
      <c r="Y6" s="3"/>
      <c r="Z6" s="3"/>
      <c r="AA6" s="3"/>
      <c r="AB6" s="3"/>
      <c r="AC6" s="3"/>
      <c r="AD6" s="3"/>
      <c r="AE6" s="3"/>
      <c r="AF6" s="3"/>
      <c r="AG6" s="3"/>
      <c r="AH6" s="3"/>
      <c r="AI6" s="3"/>
      <c r="AJ6" s="3"/>
      <c r="AK6" s="3"/>
      <c r="AL6" s="3"/>
      <c r="AM6" s="3"/>
      <c r="AN6" s="3"/>
      <c r="AO6" s="3"/>
      <c r="AP6" s="3"/>
      <c r="AQ6" s="1"/>
      <c r="AR6" s="54"/>
      <c r="AS6" s="1"/>
      <c r="AT6" s="1"/>
      <c r="AU6" s="1"/>
      <c r="AV6" s="47"/>
      <c r="AW6" s="1"/>
    </row>
    <row r="7" spans="2:49" ht="11.45" customHeight="1">
      <c r="B7" s="1"/>
      <c r="C7" s="100"/>
      <c r="D7" s="101"/>
      <c r="E7" s="101"/>
      <c r="F7" s="101"/>
      <c r="G7" s="101"/>
      <c r="H7" s="101"/>
      <c r="I7" s="101"/>
      <c r="J7" s="101"/>
      <c r="K7" s="101"/>
      <c r="L7" s="101"/>
      <c r="M7" s="101"/>
      <c r="N7" s="101"/>
      <c r="O7" s="101"/>
      <c r="P7" s="101"/>
      <c r="Q7" s="101"/>
      <c r="R7" s="101"/>
      <c r="S7" s="101"/>
      <c r="T7" s="101"/>
      <c r="U7" s="101"/>
      <c r="V7" s="102"/>
      <c r="W7" s="6"/>
      <c r="X7" s="4"/>
      <c r="Y7" s="28"/>
      <c r="Z7" s="83" t="str">
        <f>HLOOKUP(lingua,Dati!$A$4:$D$73,13,FALSE)</f>
        <v xml:space="preserve"> Yes</v>
      </c>
      <c r="AA7" s="83"/>
      <c r="AB7" s="83"/>
      <c r="AC7" s="28"/>
      <c r="AD7" s="83" t="str">
        <f>HLOOKUP(lingua,Dati!$A$4:$D$73,14,FALSE)</f>
        <v xml:space="preserve"> No</v>
      </c>
      <c r="AE7" s="83"/>
      <c r="AF7" s="83"/>
      <c r="AG7" s="3"/>
      <c r="AH7" s="1"/>
      <c r="AI7" s="28"/>
      <c r="AJ7" s="83" t="str">
        <f>HLOOKUP(lingua,Dati!$A$4:$D$73,13,FALSE)</f>
        <v xml:space="preserve"> Yes</v>
      </c>
      <c r="AK7" s="83"/>
      <c r="AL7" s="83"/>
      <c r="AM7" s="28"/>
      <c r="AN7" s="83" t="str">
        <f>HLOOKUP(lingua,Dati!$A$4:$D$73,14,FALSE)</f>
        <v xml:space="preserve"> No</v>
      </c>
      <c r="AO7" s="83"/>
      <c r="AP7" s="83"/>
      <c r="AQ7" s="1"/>
      <c r="AR7" s="54"/>
      <c r="AS7" s="1"/>
      <c r="AT7" s="1"/>
      <c r="AU7" s="1"/>
      <c r="AV7" s="47"/>
      <c r="AW7" s="1"/>
    </row>
    <row r="8" spans="2:49" ht="11.45" customHeight="1">
      <c r="B8" s="1"/>
      <c r="C8" s="100"/>
      <c r="D8" s="101"/>
      <c r="E8" s="101"/>
      <c r="F8" s="101"/>
      <c r="G8" s="101"/>
      <c r="H8" s="101"/>
      <c r="I8" s="101"/>
      <c r="J8" s="101"/>
      <c r="K8" s="101"/>
      <c r="L8" s="101"/>
      <c r="M8" s="101"/>
      <c r="N8" s="101"/>
      <c r="O8" s="101"/>
      <c r="P8" s="101"/>
      <c r="Q8" s="101"/>
      <c r="R8" s="101"/>
      <c r="S8" s="101"/>
      <c r="T8" s="101"/>
      <c r="U8" s="101"/>
      <c r="V8" s="102"/>
      <c r="W8" s="6"/>
      <c r="X8" s="4"/>
      <c r="Y8" s="7"/>
      <c r="Z8" s="3"/>
      <c r="AA8" s="3"/>
      <c r="AB8" s="3"/>
      <c r="AC8" s="3"/>
      <c r="AD8" s="3"/>
      <c r="AE8" s="3"/>
      <c r="AF8" s="3"/>
      <c r="AG8" s="3"/>
      <c r="AH8" s="3"/>
      <c r="AI8" s="3"/>
      <c r="AJ8" s="3"/>
      <c r="AK8" s="3"/>
      <c r="AL8" s="3"/>
      <c r="AM8" s="3"/>
      <c r="AN8" s="3"/>
      <c r="AO8" s="3"/>
      <c r="AP8" s="3"/>
      <c r="AQ8" s="1"/>
      <c r="AR8" s="54"/>
      <c r="AS8" s="1"/>
      <c r="AT8" s="1"/>
      <c r="AU8" s="1"/>
      <c r="AV8" s="47"/>
      <c r="AW8" s="1"/>
    </row>
    <row r="9" spans="2:49" ht="11.45" customHeight="1">
      <c r="B9" s="1"/>
      <c r="C9" s="100"/>
      <c r="D9" s="101"/>
      <c r="E9" s="101"/>
      <c r="F9" s="101"/>
      <c r="G9" s="101"/>
      <c r="H9" s="101"/>
      <c r="I9" s="101"/>
      <c r="J9" s="101"/>
      <c r="K9" s="101"/>
      <c r="L9" s="101"/>
      <c r="M9" s="101"/>
      <c r="N9" s="101"/>
      <c r="O9" s="101"/>
      <c r="P9" s="101"/>
      <c r="Q9" s="101"/>
      <c r="R9" s="101"/>
      <c r="S9" s="101"/>
      <c r="T9" s="101"/>
      <c r="U9" s="101"/>
      <c r="V9" s="102"/>
      <c r="W9" s="6"/>
      <c r="X9" s="4"/>
      <c r="Y9" s="95" t="str">
        <f>HLOOKUP(lingua,Dati!A4:D73,37,FALSE)</f>
        <v>REPAIR PLACE:</v>
      </c>
      <c r="Z9" s="95"/>
      <c r="AA9" s="95"/>
      <c r="AB9" s="95"/>
      <c r="AC9" s="95"/>
      <c r="AD9" s="95"/>
      <c r="AE9" s="95"/>
      <c r="AF9" s="95"/>
      <c r="AG9" s="95"/>
      <c r="AH9" s="95"/>
      <c r="AI9" s="95"/>
      <c r="AJ9" s="95"/>
      <c r="AK9" s="95"/>
      <c r="AL9" s="95"/>
      <c r="AM9" s="95"/>
      <c r="AN9" s="95"/>
      <c r="AO9" s="95"/>
      <c r="AP9" s="95"/>
      <c r="AQ9" s="1"/>
      <c r="AR9" s="54"/>
      <c r="AS9" s="1"/>
      <c r="AT9" s="1"/>
      <c r="AU9" s="1"/>
      <c r="AV9" s="47"/>
      <c r="AW9" s="1"/>
    </row>
    <row r="10" spans="2:49" ht="4.5" customHeight="1">
      <c r="B10" s="1"/>
      <c r="C10" s="100"/>
      <c r="D10" s="101"/>
      <c r="E10" s="101"/>
      <c r="F10" s="101"/>
      <c r="G10" s="101"/>
      <c r="H10" s="101"/>
      <c r="I10" s="101"/>
      <c r="J10" s="101"/>
      <c r="K10" s="101"/>
      <c r="L10" s="101"/>
      <c r="M10" s="101"/>
      <c r="N10" s="101"/>
      <c r="O10" s="101"/>
      <c r="P10" s="101"/>
      <c r="Q10" s="101"/>
      <c r="R10" s="101"/>
      <c r="S10" s="101"/>
      <c r="T10" s="101"/>
      <c r="U10" s="101"/>
      <c r="V10" s="102"/>
      <c r="W10" s="6"/>
      <c r="X10" s="4"/>
      <c r="Y10" s="3"/>
      <c r="Z10" s="3"/>
      <c r="AA10" s="3"/>
      <c r="AB10" s="3"/>
      <c r="AC10" s="3"/>
      <c r="AD10" s="3"/>
      <c r="AE10" s="3"/>
      <c r="AF10" s="3"/>
      <c r="AG10" s="3"/>
      <c r="AH10" s="3"/>
      <c r="AI10" s="3"/>
      <c r="AJ10" s="3"/>
      <c r="AK10" s="3"/>
      <c r="AL10" s="3"/>
      <c r="AM10" s="3"/>
      <c r="AN10" s="3"/>
      <c r="AO10" s="3"/>
      <c r="AP10" s="3"/>
      <c r="AQ10" s="1"/>
      <c r="AR10" s="54"/>
      <c r="AS10" s="1"/>
      <c r="AT10" s="1"/>
      <c r="AU10" s="1"/>
      <c r="AV10" s="47"/>
      <c r="AW10" s="1"/>
    </row>
    <row r="11" spans="2:49" ht="11.45" customHeight="1">
      <c r="B11" s="1"/>
      <c r="C11" s="100"/>
      <c r="D11" s="101"/>
      <c r="E11" s="101"/>
      <c r="F11" s="101"/>
      <c r="G11" s="101"/>
      <c r="H11" s="101"/>
      <c r="I11" s="101"/>
      <c r="J11" s="101"/>
      <c r="K11" s="101"/>
      <c r="L11" s="101"/>
      <c r="M11" s="101"/>
      <c r="N11" s="101"/>
      <c r="O11" s="101"/>
      <c r="P11" s="101"/>
      <c r="Q11" s="101"/>
      <c r="R11" s="101"/>
      <c r="S11" s="101"/>
      <c r="T11" s="101"/>
      <c r="U11" s="101"/>
      <c r="V11" s="102"/>
      <c r="W11" s="6"/>
      <c r="X11" s="4"/>
      <c r="Y11" s="29" t="s">
        <v>32</v>
      </c>
      <c r="Z11" s="7" t="str">
        <f>HLOOKUP(lingua,Dati!$A$4:$D$73,15,FALSE)</f>
        <v xml:space="preserve"> In the Cleanlife workshop (Shipping)</v>
      </c>
      <c r="AA11" s="3"/>
      <c r="AB11" s="3"/>
      <c r="AC11" s="3"/>
      <c r="AD11" s="3"/>
      <c r="AE11" s="3"/>
      <c r="AF11" s="3"/>
      <c r="AG11" s="3"/>
      <c r="AH11" s="3"/>
      <c r="AI11" s="3"/>
      <c r="AJ11" s="3"/>
      <c r="AK11" s="3"/>
      <c r="AL11" s="3"/>
      <c r="AM11" s="3"/>
      <c r="AN11" s="3"/>
      <c r="AO11" s="3"/>
      <c r="AP11" s="3"/>
      <c r="AQ11" s="1"/>
      <c r="AR11" s="55"/>
      <c r="AS11" s="8"/>
      <c r="AT11" s="8"/>
      <c r="AU11" s="8"/>
      <c r="AV11" s="56"/>
      <c r="AW11" s="1"/>
    </row>
    <row r="12" spans="2:49" ht="6" customHeight="1">
      <c r="B12" s="1"/>
      <c r="C12" s="100"/>
      <c r="D12" s="101"/>
      <c r="E12" s="101"/>
      <c r="F12" s="101"/>
      <c r="G12" s="101"/>
      <c r="H12" s="101"/>
      <c r="I12" s="101"/>
      <c r="J12" s="101"/>
      <c r="K12" s="101"/>
      <c r="L12" s="101"/>
      <c r="M12" s="101"/>
      <c r="N12" s="101"/>
      <c r="O12" s="101"/>
      <c r="P12" s="101"/>
      <c r="Q12" s="101"/>
      <c r="R12" s="101"/>
      <c r="S12" s="101"/>
      <c r="T12" s="101"/>
      <c r="U12" s="101"/>
      <c r="V12" s="102"/>
      <c r="W12" s="6"/>
      <c r="X12" s="4"/>
      <c r="Y12" s="3"/>
      <c r="Z12" s="3"/>
      <c r="AA12" s="3"/>
      <c r="AB12" s="3"/>
      <c r="AC12" s="3"/>
      <c r="AD12" s="3"/>
      <c r="AE12" s="3"/>
      <c r="AF12" s="3"/>
      <c r="AG12" s="3"/>
      <c r="AH12" s="3"/>
      <c r="AI12" s="3"/>
      <c r="AJ12" s="3"/>
      <c r="AK12" s="3"/>
      <c r="AL12" s="3"/>
      <c r="AM12" s="3"/>
      <c r="AN12" s="3"/>
      <c r="AO12" s="3"/>
      <c r="AP12" s="3"/>
      <c r="AQ12" s="1"/>
      <c r="AR12" s="55"/>
      <c r="AS12" s="8"/>
      <c r="AT12" s="8"/>
      <c r="AU12" s="8"/>
      <c r="AV12" s="56"/>
      <c r="AW12" s="1"/>
    </row>
    <row r="13" spans="2:49" ht="11.45" customHeight="1">
      <c r="B13" s="1"/>
      <c r="C13" s="103"/>
      <c r="D13" s="104"/>
      <c r="E13" s="104"/>
      <c r="F13" s="104"/>
      <c r="G13" s="104"/>
      <c r="H13" s="104"/>
      <c r="I13" s="104"/>
      <c r="J13" s="104"/>
      <c r="K13" s="104"/>
      <c r="L13" s="104"/>
      <c r="M13" s="104"/>
      <c r="N13" s="104"/>
      <c r="O13" s="104"/>
      <c r="P13" s="104"/>
      <c r="Q13" s="104"/>
      <c r="R13" s="104"/>
      <c r="S13" s="104"/>
      <c r="T13" s="104"/>
      <c r="U13" s="104"/>
      <c r="V13" s="105"/>
      <c r="W13" s="6"/>
      <c r="X13" s="4"/>
      <c r="Y13" s="29" t="s">
        <v>32</v>
      </c>
      <c r="Z13" s="7" t="str">
        <f>HLOOKUP(lingua,Dati!$A$4:$D$73,16,FALSE)</f>
        <v xml:space="preserve"> At the Cleanlife Customer</v>
      </c>
      <c r="AA13" s="3"/>
      <c r="AB13" s="3"/>
      <c r="AC13" s="3"/>
      <c r="AD13" s="3"/>
      <c r="AE13" s="3"/>
      <c r="AF13" s="3"/>
      <c r="AG13" s="3"/>
      <c r="AH13" s="3"/>
      <c r="AI13" s="3"/>
      <c r="AJ13" s="3"/>
      <c r="AK13" s="3"/>
      <c r="AL13" s="3"/>
      <c r="AM13" s="3"/>
      <c r="AN13" s="3"/>
      <c r="AO13" s="3"/>
      <c r="AP13" s="3"/>
      <c r="AQ13" s="1"/>
      <c r="AR13" s="79" t="s">
        <v>34</v>
      </c>
      <c r="AS13" s="80"/>
      <c r="AT13" s="80"/>
      <c r="AU13" s="80"/>
      <c r="AV13" s="81"/>
      <c r="AW13" s="1"/>
    </row>
    <row r="14" spans="2:49" ht="11.45" customHeight="1">
      <c r="B14" s="1"/>
      <c r="C14" s="3"/>
      <c r="D14" s="3"/>
      <c r="E14" s="3"/>
      <c r="F14" s="3"/>
      <c r="G14" s="3"/>
      <c r="H14" s="3"/>
      <c r="I14" s="3"/>
      <c r="J14" s="3"/>
      <c r="K14" s="3"/>
      <c r="L14" s="3"/>
      <c r="M14" s="3"/>
      <c r="N14" s="3"/>
      <c r="O14" s="3"/>
      <c r="P14" s="3"/>
      <c r="Q14" s="3"/>
      <c r="R14" s="3"/>
      <c r="S14" s="3"/>
      <c r="T14" s="3"/>
      <c r="U14" s="3"/>
      <c r="V14" s="3"/>
      <c r="W14" s="3"/>
      <c r="X14" s="4"/>
      <c r="Y14" s="3"/>
      <c r="Z14" s="3"/>
      <c r="AA14" s="3"/>
      <c r="AB14" s="3"/>
      <c r="AC14" s="3"/>
      <c r="AD14" s="3"/>
      <c r="AE14" s="3"/>
      <c r="AF14" s="3"/>
      <c r="AG14" s="3"/>
      <c r="AH14" s="3"/>
      <c r="AI14" s="3"/>
      <c r="AJ14" s="3"/>
      <c r="AK14" s="3"/>
      <c r="AL14" s="3"/>
      <c r="AM14" s="3"/>
      <c r="AN14" s="3"/>
      <c r="AO14" s="3"/>
      <c r="AP14" s="3"/>
      <c r="AQ14" s="1"/>
      <c r="AR14" s="79"/>
      <c r="AS14" s="80"/>
      <c r="AT14" s="80"/>
      <c r="AU14" s="80"/>
      <c r="AV14" s="81"/>
      <c r="AW14" s="1"/>
    </row>
    <row r="15" spans="2:49" ht="11.45" customHeight="1">
      <c r="B15" s="1"/>
      <c r="C15" s="87" t="str">
        <f>HLOOKUP(lingua,Dati!A4:D73,4,FALSE)</f>
        <v>TELEPHONE:</v>
      </c>
      <c r="D15" s="87"/>
      <c r="E15" s="87"/>
      <c r="F15" s="87"/>
      <c r="G15" s="87"/>
      <c r="H15" s="87"/>
      <c r="I15" s="87"/>
      <c r="J15" s="87"/>
      <c r="K15" s="87"/>
      <c r="L15" s="76" t="s">
        <v>32</v>
      </c>
      <c r="M15" s="77"/>
      <c r="N15" s="77"/>
      <c r="O15" s="77"/>
      <c r="P15" s="77"/>
      <c r="Q15" s="77"/>
      <c r="R15" s="77"/>
      <c r="S15" s="77"/>
      <c r="T15" s="77"/>
      <c r="U15" s="77"/>
      <c r="V15" s="78"/>
      <c r="W15" s="6"/>
      <c r="X15" s="4"/>
      <c r="Y15" s="88" t="str">
        <f>HLOOKUP(lingua,Dati!A4:D73,38,FALSE)</f>
        <v>RETURN:</v>
      </c>
      <c r="Z15" s="89"/>
      <c r="AA15" s="89"/>
      <c r="AB15" s="89"/>
      <c r="AC15" s="89"/>
      <c r="AD15" s="89"/>
      <c r="AE15" s="89"/>
      <c r="AF15" s="89"/>
      <c r="AG15" s="89"/>
      <c r="AH15" s="89"/>
      <c r="AI15" s="89"/>
      <c r="AJ15" s="89"/>
      <c r="AK15" s="89"/>
      <c r="AL15" s="89"/>
      <c r="AM15" s="89"/>
      <c r="AN15" s="89"/>
      <c r="AO15" s="89"/>
      <c r="AP15" s="90"/>
      <c r="AQ15" s="1"/>
      <c r="AR15" s="79"/>
      <c r="AS15" s="80"/>
      <c r="AT15" s="80"/>
      <c r="AU15" s="80"/>
      <c r="AV15" s="81"/>
      <c r="AW15" s="1"/>
    </row>
    <row r="16" spans="2:49" ht="4.5" customHeight="1">
      <c r="B16" s="1"/>
      <c r="C16" s="19"/>
      <c r="D16" s="19"/>
      <c r="E16" s="7"/>
      <c r="F16" s="7"/>
      <c r="G16" s="7"/>
      <c r="H16" s="7"/>
      <c r="I16" s="7"/>
      <c r="J16" s="7"/>
      <c r="K16" s="7"/>
      <c r="L16" s="3"/>
      <c r="M16" s="3"/>
      <c r="N16" s="3"/>
      <c r="O16" s="3"/>
      <c r="P16" s="3"/>
      <c r="Q16" s="3"/>
      <c r="R16" s="3"/>
      <c r="S16" s="3"/>
      <c r="T16" s="3"/>
      <c r="U16" s="3"/>
      <c r="V16" s="3"/>
      <c r="W16" s="3"/>
      <c r="X16" s="4"/>
      <c r="Y16" s="3"/>
      <c r="Z16" s="3"/>
      <c r="AA16" s="3"/>
      <c r="AB16" s="3"/>
      <c r="AC16" s="3"/>
      <c r="AD16" s="3"/>
      <c r="AE16" s="3"/>
      <c r="AF16" s="3"/>
      <c r="AG16" s="3"/>
      <c r="AH16" s="3"/>
      <c r="AI16" s="3"/>
      <c r="AJ16" s="3"/>
      <c r="AK16" s="3"/>
      <c r="AL16" s="3"/>
      <c r="AM16" s="3"/>
      <c r="AN16" s="3"/>
      <c r="AO16" s="3"/>
      <c r="AP16" s="3"/>
      <c r="AQ16" s="1"/>
      <c r="AR16" s="79"/>
      <c r="AS16" s="80"/>
      <c r="AT16" s="80"/>
      <c r="AU16" s="80"/>
      <c r="AV16" s="81"/>
      <c r="AW16" s="1"/>
    </row>
    <row r="17" spans="2:49" ht="11.45" customHeight="1">
      <c r="B17" s="1"/>
      <c r="C17" s="87" t="str">
        <f>HLOOKUP(lingua,Dati!A4:D73,5,FALSE)</f>
        <v>WEB:</v>
      </c>
      <c r="D17" s="87"/>
      <c r="E17" s="87"/>
      <c r="F17" s="87"/>
      <c r="G17" s="87"/>
      <c r="H17" s="87"/>
      <c r="I17" s="87"/>
      <c r="J17" s="87"/>
      <c r="K17" s="87"/>
      <c r="L17" s="76" t="s">
        <v>32</v>
      </c>
      <c r="M17" s="77"/>
      <c r="N17" s="77"/>
      <c r="O17" s="77"/>
      <c r="P17" s="77"/>
      <c r="Q17" s="77"/>
      <c r="R17" s="77"/>
      <c r="S17" s="77"/>
      <c r="T17" s="77"/>
      <c r="U17" s="77"/>
      <c r="V17" s="78"/>
      <c r="W17" s="6"/>
      <c r="X17" s="4"/>
      <c r="Y17" s="29" t="s">
        <v>32</v>
      </c>
      <c r="Z17" s="7" t="str">
        <f>HLOOKUP(lingua,Dati!$A$4:$D$73,17,FALSE)</f>
        <v xml:space="preserve"> To be returned to my address</v>
      </c>
      <c r="AA17" s="3"/>
      <c r="AB17" s="3"/>
      <c r="AC17" s="3"/>
      <c r="AD17" s="3"/>
      <c r="AE17" s="3"/>
      <c r="AF17" s="3"/>
      <c r="AG17" s="3"/>
      <c r="AH17" s="3"/>
      <c r="AI17" s="3"/>
      <c r="AJ17" s="3"/>
      <c r="AK17" s="3"/>
      <c r="AL17" s="3"/>
      <c r="AM17" s="3"/>
      <c r="AN17" s="3"/>
      <c r="AO17" s="3"/>
      <c r="AP17" s="3"/>
      <c r="AQ17" s="1"/>
      <c r="AR17" s="79"/>
      <c r="AS17" s="80"/>
      <c r="AT17" s="80"/>
      <c r="AU17" s="80"/>
      <c r="AV17" s="81"/>
      <c r="AW17" s="1"/>
    </row>
    <row r="18" spans="2:49" ht="4.5" customHeight="1">
      <c r="B18" s="1"/>
      <c r="C18" s="7"/>
      <c r="D18" s="7"/>
      <c r="E18" s="7"/>
      <c r="F18" s="7"/>
      <c r="G18" s="7"/>
      <c r="H18" s="7"/>
      <c r="I18" s="7"/>
      <c r="J18" s="7"/>
      <c r="K18" s="7"/>
      <c r="L18" s="3"/>
      <c r="M18" s="3"/>
      <c r="N18" s="3"/>
      <c r="O18" s="3"/>
      <c r="P18" s="3"/>
      <c r="Q18" s="3"/>
      <c r="R18" s="3"/>
      <c r="S18" s="3"/>
      <c r="T18" s="3"/>
      <c r="U18" s="3"/>
      <c r="V18" s="3"/>
      <c r="W18" s="3"/>
      <c r="X18" s="4"/>
      <c r="Y18" s="3"/>
      <c r="Z18" s="3"/>
      <c r="AA18" s="3"/>
      <c r="AB18" s="3"/>
      <c r="AC18" s="3"/>
      <c r="AD18" s="3"/>
      <c r="AE18" s="3"/>
      <c r="AF18" s="3"/>
      <c r="AG18" s="3"/>
      <c r="AH18" s="3"/>
      <c r="AI18" s="3"/>
      <c r="AJ18" s="3"/>
      <c r="AK18" s="3"/>
      <c r="AL18" s="3"/>
      <c r="AM18" s="3"/>
      <c r="AN18" s="3"/>
      <c r="AO18" s="3"/>
      <c r="AP18" s="3"/>
      <c r="AQ18" s="1"/>
      <c r="AR18" s="79"/>
      <c r="AS18" s="80"/>
      <c r="AT18" s="80"/>
      <c r="AU18" s="80"/>
      <c r="AV18" s="81"/>
      <c r="AW18" s="1"/>
    </row>
    <row r="19" spans="2:49" ht="11.45" customHeight="1">
      <c r="B19" s="1"/>
      <c r="C19" s="20"/>
      <c r="D19" s="20"/>
      <c r="E19" s="20"/>
      <c r="F19" s="20"/>
      <c r="G19" s="20"/>
      <c r="H19" s="20"/>
      <c r="I19" s="20"/>
      <c r="J19" s="20"/>
      <c r="K19" s="20"/>
      <c r="L19" s="1"/>
      <c r="M19" s="1"/>
      <c r="N19" s="1"/>
      <c r="O19" s="1"/>
      <c r="P19" s="1"/>
      <c r="Q19" s="1"/>
      <c r="R19" s="1"/>
      <c r="S19" s="1"/>
      <c r="T19" s="1"/>
      <c r="U19" s="1"/>
      <c r="V19" s="1"/>
      <c r="W19" s="6"/>
      <c r="X19" s="4"/>
      <c r="Y19" s="29" t="s">
        <v>32</v>
      </c>
      <c r="Z19" s="7" t="str">
        <f>HLOOKUP(lingua,Dati!$A$4:$D$73,18,FALSE)</f>
        <v xml:space="preserve"> Collection in 2 working days after repair</v>
      </c>
      <c r="AA19" s="3"/>
      <c r="AB19" s="3"/>
      <c r="AC19" s="3"/>
      <c r="AD19" s="3"/>
      <c r="AE19" s="3"/>
      <c r="AF19" s="3"/>
      <c r="AG19" s="3"/>
      <c r="AH19" s="3"/>
      <c r="AI19" s="3"/>
      <c r="AJ19" s="3"/>
      <c r="AK19" s="3"/>
      <c r="AL19" s="3"/>
      <c r="AM19" s="3"/>
      <c r="AN19" s="3"/>
      <c r="AO19" s="3"/>
      <c r="AP19" s="3"/>
      <c r="AQ19" s="1"/>
      <c r="AR19" s="79"/>
      <c r="AS19" s="80"/>
      <c r="AT19" s="80"/>
      <c r="AU19" s="80"/>
      <c r="AV19" s="81"/>
      <c r="AW19" s="1"/>
    </row>
    <row r="20" spans="2:49" ht="11.45" customHeight="1">
      <c r="B20" s="1"/>
      <c r="C20" s="7"/>
      <c r="D20" s="7"/>
      <c r="E20" s="7"/>
      <c r="F20" s="7"/>
      <c r="G20" s="7"/>
      <c r="H20" s="7"/>
      <c r="I20" s="7"/>
      <c r="J20" s="7"/>
      <c r="K20" s="7"/>
      <c r="L20" s="3"/>
      <c r="M20" s="3"/>
      <c r="N20" s="3"/>
      <c r="O20" s="3"/>
      <c r="P20" s="3"/>
      <c r="Q20" s="3"/>
      <c r="R20" s="3"/>
      <c r="S20" s="3"/>
      <c r="T20" s="3"/>
      <c r="U20" s="3"/>
      <c r="V20" s="3"/>
      <c r="W20" s="3"/>
      <c r="X20" s="4"/>
      <c r="Y20" s="3"/>
      <c r="Z20" s="3"/>
      <c r="AA20" s="3"/>
      <c r="AB20" s="3"/>
      <c r="AC20" s="3"/>
      <c r="AD20" s="3"/>
      <c r="AE20" s="3"/>
      <c r="AF20" s="3"/>
      <c r="AG20" s="3"/>
      <c r="AH20" s="3"/>
      <c r="AI20" s="3"/>
      <c r="AJ20" s="3"/>
      <c r="AK20" s="3"/>
      <c r="AL20" s="3"/>
      <c r="AM20" s="3"/>
      <c r="AN20" s="3"/>
      <c r="AO20" s="3"/>
      <c r="AP20" s="3"/>
      <c r="AQ20" s="1"/>
      <c r="AR20" s="79"/>
      <c r="AS20" s="80"/>
      <c r="AT20" s="80"/>
      <c r="AU20" s="80"/>
      <c r="AV20" s="81"/>
      <c r="AW20" s="1"/>
    </row>
    <row r="21" spans="2:49" ht="11.45" customHeight="1">
      <c r="B21" s="1"/>
      <c r="C21" s="83" t="str">
        <f>HLOOKUP(lingua,Dati!A4:D73,6,FALSE)</f>
        <v>APPLICANT:</v>
      </c>
      <c r="D21" s="83"/>
      <c r="E21" s="83"/>
      <c r="F21" s="83"/>
      <c r="G21" s="83"/>
      <c r="H21" s="83"/>
      <c r="I21" s="83"/>
      <c r="J21" s="83"/>
      <c r="K21" s="83"/>
      <c r="L21" s="76" t="s">
        <v>32</v>
      </c>
      <c r="M21" s="77"/>
      <c r="N21" s="77"/>
      <c r="O21" s="77"/>
      <c r="P21" s="77"/>
      <c r="Q21" s="77"/>
      <c r="R21" s="77"/>
      <c r="S21" s="77"/>
      <c r="T21" s="77"/>
      <c r="U21" s="77"/>
      <c r="V21" s="78"/>
      <c r="W21" s="10"/>
      <c r="X21" s="4"/>
      <c r="Y21" s="88" t="str">
        <f>HLOOKUP(lingua,Dati!A4:D73,39,FALSE)</f>
        <v>TYPE OF REPAIR:</v>
      </c>
      <c r="Z21" s="89"/>
      <c r="AA21" s="89"/>
      <c r="AB21" s="89"/>
      <c r="AC21" s="89"/>
      <c r="AD21" s="89"/>
      <c r="AE21" s="89"/>
      <c r="AF21" s="89"/>
      <c r="AG21" s="89"/>
      <c r="AH21" s="89"/>
      <c r="AI21" s="89"/>
      <c r="AJ21" s="89"/>
      <c r="AK21" s="89"/>
      <c r="AL21" s="89"/>
      <c r="AM21" s="89"/>
      <c r="AN21" s="89"/>
      <c r="AO21" s="89"/>
      <c r="AP21" s="90"/>
      <c r="AQ21" s="1"/>
      <c r="AR21" s="57"/>
      <c r="AS21" s="58"/>
      <c r="AT21" s="58"/>
      <c r="AU21" s="58"/>
      <c r="AV21" s="59"/>
      <c r="AW21" s="1"/>
    </row>
    <row r="22" spans="2:49" ht="4.5" customHeight="1">
      <c r="B22" s="1"/>
      <c r="C22" s="21"/>
      <c r="D22" s="21"/>
      <c r="E22" s="21"/>
      <c r="F22" s="21"/>
      <c r="G22" s="21"/>
      <c r="H22" s="21"/>
      <c r="I22" s="21"/>
      <c r="J22" s="21"/>
      <c r="K22" s="21"/>
      <c r="L22" s="11"/>
      <c r="M22" s="11"/>
      <c r="N22" s="11"/>
      <c r="O22" s="11"/>
      <c r="P22" s="11"/>
      <c r="Q22" s="11"/>
      <c r="R22" s="11"/>
      <c r="S22" s="11"/>
      <c r="T22" s="11"/>
      <c r="U22" s="11"/>
      <c r="V22" s="11"/>
      <c r="W22" s="10"/>
      <c r="X22" s="4"/>
      <c r="Y22" s="3"/>
      <c r="Z22" s="3"/>
      <c r="AA22" s="3"/>
      <c r="AB22" s="3"/>
      <c r="AC22" s="3"/>
      <c r="AD22" s="3"/>
      <c r="AE22" s="3"/>
      <c r="AF22" s="3"/>
      <c r="AG22" s="3"/>
      <c r="AH22" s="3"/>
      <c r="AI22" s="3"/>
      <c r="AJ22" s="3"/>
      <c r="AK22" s="3"/>
      <c r="AL22" s="3"/>
      <c r="AM22" s="3"/>
      <c r="AN22" s="3"/>
      <c r="AO22" s="12"/>
      <c r="AP22" s="3"/>
      <c r="AQ22" s="1"/>
      <c r="AR22" s="1"/>
      <c r="AS22" s="1"/>
      <c r="AT22" s="1"/>
      <c r="AU22" s="1"/>
      <c r="AV22" s="1"/>
      <c r="AW22" s="1"/>
    </row>
    <row r="23" spans="2:49" ht="11.45" customHeight="1">
      <c r="B23" s="1"/>
      <c r="C23" s="82" t="str">
        <f>HLOOKUP(lingua,Dati!A4:D73,7,FALSE)</f>
        <v>EMAIL:</v>
      </c>
      <c r="D23" s="82"/>
      <c r="E23" s="82"/>
      <c r="F23" s="82"/>
      <c r="G23" s="82"/>
      <c r="H23" s="82"/>
      <c r="I23" s="82"/>
      <c r="J23" s="82"/>
      <c r="K23" s="82"/>
      <c r="L23" s="76" t="s">
        <v>32</v>
      </c>
      <c r="M23" s="77"/>
      <c r="N23" s="77"/>
      <c r="O23" s="77"/>
      <c r="P23" s="77"/>
      <c r="Q23" s="77"/>
      <c r="R23" s="77"/>
      <c r="S23" s="77"/>
      <c r="T23" s="77"/>
      <c r="U23" s="77"/>
      <c r="V23" s="78"/>
      <c r="W23" s="10"/>
      <c r="X23" s="4"/>
      <c r="Y23" s="29" t="s">
        <v>32</v>
      </c>
      <c r="Z23" s="7" t="str">
        <f>HLOOKUP(lingua,Dati!$A$4:$D$73,19,FALSE)</f>
        <v xml:space="preserve"> Maintenance, Service with Repair</v>
      </c>
      <c r="AA23" s="3"/>
      <c r="AB23" s="3"/>
      <c r="AC23" s="3"/>
      <c r="AD23" s="3"/>
      <c r="AE23" s="3"/>
      <c r="AF23" s="3"/>
      <c r="AG23" s="3"/>
      <c r="AH23" s="3"/>
      <c r="AI23" s="3"/>
      <c r="AJ23" s="3"/>
      <c r="AK23" s="3"/>
      <c r="AL23" s="3"/>
      <c r="AM23" s="3"/>
      <c r="AN23" s="3"/>
      <c r="AO23" s="3"/>
      <c r="AP23" s="3"/>
      <c r="AQ23" s="1"/>
      <c r="AR23" s="1"/>
      <c r="AS23" s="1"/>
      <c r="AT23" s="1"/>
      <c r="AU23" s="1"/>
      <c r="AV23" s="1"/>
      <c r="AW23" s="1"/>
    </row>
    <row r="24" spans="2:49" ht="4.5" customHeight="1">
      <c r="B24" s="1"/>
      <c r="C24" s="21"/>
      <c r="D24" s="21"/>
      <c r="E24" s="21"/>
      <c r="F24" s="21"/>
      <c r="G24" s="21"/>
      <c r="H24" s="21"/>
      <c r="I24" s="21"/>
      <c r="J24" s="21"/>
      <c r="K24" s="21"/>
      <c r="L24" s="11"/>
      <c r="M24" s="11"/>
      <c r="N24" s="11"/>
      <c r="O24" s="11"/>
      <c r="P24" s="11"/>
      <c r="Q24" s="11"/>
      <c r="R24" s="11"/>
      <c r="S24" s="11"/>
      <c r="T24" s="11"/>
      <c r="U24" s="11"/>
      <c r="V24" s="11"/>
      <c r="W24" s="10"/>
      <c r="X24" s="4"/>
      <c r="Y24" s="3"/>
      <c r="Z24" s="3"/>
      <c r="AA24" s="3"/>
      <c r="AB24" s="3"/>
      <c r="AC24" s="3"/>
      <c r="AD24" s="3"/>
      <c r="AE24" s="3"/>
      <c r="AF24" s="3"/>
      <c r="AG24" s="3"/>
      <c r="AH24" s="3"/>
      <c r="AI24" s="3"/>
      <c r="AJ24" s="3"/>
      <c r="AK24" s="3"/>
      <c r="AL24" s="3"/>
      <c r="AM24" s="3"/>
      <c r="AN24" s="3"/>
      <c r="AO24" s="3"/>
      <c r="AP24" s="3"/>
      <c r="AQ24" s="1"/>
      <c r="AR24" s="1"/>
      <c r="AS24" s="1"/>
      <c r="AT24" s="1"/>
      <c r="AU24" s="1"/>
      <c r="AV24" s="1"/>
      <c r="AW24" s="1"/>
    </row>
    <row r="25" spans="2:49" ht="11.45" customHeight="1">
      <c r="B25" s="1"/>
      <c r="C25" s="82" t="str">
        <f>HLOOKUP(lingua,Dati!A4:D73,8,FALSE)</f>
        <v>DIRECT TEL:</v>
      </c>
      <c r="D25" s="82"/>
      <c r="E25" s="82"/>
      <c r="F25" s="82"/>
      <c r="G25" s="82"/>
      <c r="H25" s="82"/>
      <c r="I25" s="82"/>
      <c r="J25" s="82"/>
      <c r="K25" s="82"/>
      <c r="L25" s="76" t="s">
        <v>32</v>
      </c>
      <c r="M25" s="77"/>
      <c r="N25" s="77"/>
      <c r="O25" s="77"/>
      <c r="P25" s="77"/>
      <c r="Q25" s="77"/>
      <c r="R25" s="77"/>
      <c r="S25" s="77"/>
      <c r="T25" s="77"/>
      <c r="U25" s="77"/>
      <c r="V25" s="78"/>
      <c r="W25" s="10"/>
      <c r="X25" s="4"/>
      <c r="Y25" s="29" t="s">
        <v>32</v>
      </c>
      <c r="Z25" s="7" t="str">
        <f>HLOOKUP(lingua,Dati!$A$4:$D$73,20,FALSE)</f>
        <v xml:space="preserve"> Repair only</v>
      </c>
      <c r="AA25" s="3"/>
      <c r="AB25" s="3"/>
      <c r="AC25" s="3"/>
      <c r="AD25" s="3"/>
      <c r="AE25" s="3"/>
      <c r="AF25" s="3"/>
      <c r="AG25" s="3"/>
      <c r="AH25" s="3"/>
      <c r="AI25" s="3"/>
      <c r="AJ25" s="3"/>
      <c r="AK25" s="3"/>
      <c r="AL25" s="3"/>
      <c r="AM25" s="3"/>
      <c r="AN25" s="3"/>
      <c r="AO25" s="3"/>
      <c r="AP25" s="3"/>
      <c r="AQ25" s="1"/>
      <c r="AR25" s="1"/>
      <c r="AS25" s="1"/>
      <c r="AT25" s="1"/>
      <c r="AU25" s="1"/>
      <c r="AV25" s="1"/>
      <c r="AW25" s="1"/>
    </row>
    <row r="26" spans="2:49" ht="11.45" customHeight="1">
      <c r="B26" s="1"/>
      <c r="C26" s="22"/>
      <c r="D26" s="22"/>
      <c r="E26" s="22"/>
      <c r="F26" s="22"/>
      <c r="G26" s="22"/>
      <c r="H26" s="22"/>
      <c r="I26" s="22"/>
      <c r="J26" s="22"/>
      <c r="K26" s="22"/>
      <c r="L26" s="13"/>
      <c r="M26" s="13"/>
      <c r="N26" s="13"/>
      <c r="O26" s="13"/>
      <c r="P26" s="13"/>
      <c r="Q26" s="13"/>
      <c r="R26" s="13"/>
      <c r="S26" s="13"/>
      <c r="T26" s="13"/>
      <c r="U26" s="13"/>
      <c r="V26" s="13"/>
      <c r="W26" s="13"/>
      <c r="X26" s="14"/>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
    </row>
    <row r="27" spans="2:49" ht="11.45" customHeight="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ht="11.45" customHeight="1">
      <c r="B28" s="1"/>
      <c r="C28" s="84" t="str">
        <f>HLOOKUP(lingua,Dati!$A$4:$D$73,21,FALSE)</f>
        <v>MACHINE:</v>
      </c>
      <c r="D28" s="85"/>
      <c r="E28" s="85"/>
      <c r="F28" s="85"/>
      <c r="G28" s="85"/>
      <c r="H28" s="85"/>
      <c r="I28" s="85"/>
      <c r="J28" s="85"/>
      <c r="K28" s="85"/>
      <c r="L28" s="85"/>
      <c r="M28" s="85"/>
      <c r="N28" s="85"/>
      <c r="O28" s="85"/>
      <c r="P28" s="85"/>
      <c r="Q28" s="85"/>
      <c r="R28" s="85"/>
      <c r="S28" s="85"/>
      <c r="T28" s="85"/>
      <c r="U28" s="85"/>
      <c r="V28" s="86"/>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ht="11.45" customHeight="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s="15" customFormat="1" ht="11.45" customHeight="1">
      <c r="B30" s="3"/>
      <c r="C30" s="83" t="str">
        <f>HLOOKUP(lingua,Dati!$A$4:$D$73,22,FALSE)</f>
        <v>DEVICE NAME:</v>
      </c>
      <c r="D30" s="83"/>
      <c r="E30" s="83"/>
      <c r="F30" s="83"/>
      <c r="G30" s="83"/>
      <c r="H30" s="83"/>
      <c r="I30" s="83"/>
      <c r="J30" s="83"/>
      <c r="K30" s="83"/>
      <c r="L30" s="83"/>
      <c r="M30" s="83"/>
      <c r="N30" s="76" t="s">
        <v>32</v>
      </c>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8"/>
      <c r="AW30" s="3"/>
    </row>
    <row r="31" spans="2:49" s="15" customFormat="1" ht="5.85" customHeigh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2:49" s="15" customFormat="1" ht="11.45" customHeight="1">
      <c r="B32" s="3"/>
      <c r="C32" s="83" t="str">
        <f>HLOOKUP(lingua,Dati!$A$4:$D$73,23,FALSE)</f>
        <v>MANUFACTURER:</v>
      </c>
      <c r="D32" s="83"/>
      <c r="E32" s="83"/>
      <c r="F32" s="83"/>
      <c r="G32" s="83"/>
      <c r="H32" s="83"/>
      <c r="I32" s="83"/>
      <c r="J32" s="83"/>
      <c r="K32" s="83"/>
      <c r="L32" s="83"/>
      <c r="M32" s="83"/>
      <c r="N32" s="76" t="s">
        <v>32</v>
      </c>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8"/>
      <c r="AW32" s="3"/>
    </row>
    <row r="33" spans="2:49" s="15" customFormat="1" ht="5.85"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row>
    <row r="34" spans="2:49" s="15" customFormat="1" ht="11.45" customHeight="1">
      <c r="B34" s="3"/>
      <c r="C34" s="83" t="str">
        <f>HLOOKUP(lingua,Dati!$A$4:$D$73,24,FALSE)</f>
        <v>SERIAL NUMBER:</v>
      </c>
      <c r="D34" s="83"/>
      <c r="E34" s="83"/>
      <c r="F34" s="83"/>
      <c r="G34" s="83"/>
      <c r="H34" s="83"/>
      <c r="I34" s="83"/>
      <c r="J34" s="83"/>
      <c r="K34" s="83"/>
      <c r="L34" s="83"/>
      <c r="M34" s="83"/>
      <c r="N34" s="76" t="s">
        <v>32</v>
      </c>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8"/>
      <c r="AW34" s="3"/>
    </row>
    <row r="35" spans="2:49" s="15" customFormat="1" ht="5.85" customHeight="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2:49" s="15" customFormat="1" ht="11.45" customHeight="1">
      <c r="B36" s="3"/>
      <c r="C36" s="83" t="str">
        <f>HLOOKUP(lingua,Dati!$A$4:$D$73,25,FALSE)</f>
        <v>DATE OF PURCHASE:</v>
      </c>
      <c r="D36" s="83"/>
      <c r="E36" s="83"/>
      <c r="F36" s="83"/>
      <c r="G36" s="83"/>
      <c r="H36" s="83"/>
      <c r="I36" s="83"/>
      <c r="J36" s="83"/>
      <c r="K36" s="83"/>
      <c r="L36" s="83"/>
      <c r="M36" s="83"/>
      <c r="N36" s="112" t="s">
        <v>32</v>
      </c>
      <c r="O36" s="113"/>
      <c r="P36" s="27" t="s">
        <v>16</v>
      </c>
      <c r="Q36" s="113" t="s">
        <v>32</v>
      </c>
      <c r="R36" s="113"/>
      <c r="S36" s="27" t="s">
        <v>16</v>
      </c>
      <c r="T36" s="77" t="s">
        <v>32</v>
      </c>
      <c r="U36" s="77"/>
      <c r="V36" s="77"/>
      <c r="W36" s="77"/>
      <c r="X36" s="77"/>
      <c r="Y36" s="78"/>
      <c r="Z36" s="3"/>
      <c r="AA36" s="114" t="str">
        <f>HLOOKUP(lingua,Dati!$A$4:$D$73,26,FALSE)</f>
        <v>IN WARRANTY?</v>
      </c>
      <c r="AB36" s="114"/>
      <c r="AC36" s="114"/>
      <c r="AD36" s="114"/>
      <c r="AE36" s="114"/>
      <c r="AF36" s="114"/>
      <c r="AG36" s="114"/>
      <c r="AH36" s="114"/>
      <c r="AI36" s="114"/>
      <c r="AJ36" s="114"/>
      <c r="AK36" s="3"/>
      <c r="AL36" s="29" t="s">
        <v>32</v>
      </c>
      <c r="AM36" s="83" t="str">
        <f>HLOOKUP(lingua,Dati!$A$4:$D$73,13,FALSE)</f>
        <v xml:space="preserve"> Yes</v>
      </c>
      <c r="AN36" s="83"/>
      <c r="AO36" s="83"/>
      <c r="AP36" s="3"/>
      <c r="AQ36" s="29" t="s">
        <v>32</v>
      </c>
      <c r="AR36" s="83" t="str">
        <f>HLOOKUP(lingua,Dati!$A$4:$D$73,14,FALSE)</f>
        <v xml:space="preserve"> No</v>
      </c>
      <c r="AS36" s="83"/>
      <c r="AT36" s="83"/>
      <c r="AU36" s="3"/>
      <c r="AV36" s="3"/>
      <c r="AW36" s="3"/>
    </row>
    <row r="37" spans="2:49" ht="11.45" customHeight="1">
      <c r="B37" s="1"/>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
    </row>
    <row r="38" spans="2:49" ht="11.45" customHeight="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1.45" customHeight="1">
      <c r="B39" s="1"/>
      <c r="C39" s="40" t="str">
        <f>HLOOKUP(lingua,Dati!$A$4:$D$73,27,FALSE)</f>
        <v>PROBLEM ENCOUNTERED / MANIFESTATION OF THE DEFECT:</v>
      </c>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39" t="str">
        <f>IF(Dati!$D$1,"",HLOOKUP(lingua,Dati!$A$4:$D$73,9,FALSE))</f>
        <v>(Use ALT+ENTER for carriage return)</v>
      </c>
      <c r="AW39" s="1"/>
    </row>
    <row r="40" spans="2:49" ht="11.45" customHeight="1">
      <c r="B40" s="1"/>
      <c r="C40" s="100" t="s">
        <v>32</v>
      </c>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2"/>
      <c r="AW40" s="1"/>
    </row>
    <row r="41" spans="2:49" ht="11.45" customHeight="1">
      <c r="B41" s="1"/>
      <c r="C41" s="100"/>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2"/>
      <c r="AW41" s="1"/>
    </row>
    <row r="42" spans="2:49" ht="11.45" customHeight="1">
      <c r="B42" s="1"/>
      <c r="C42" s="100"/>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2"/>
      <c r="AW42" s="1"/>
    </row>
    <row r="43" spans="2:49" ht="11.45" customHeight="1">
      <c r="B43" s="1"/>
      <c r="C43" s="100"/>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2"/>
      <c r="AW43" s="1"/>
    </row>
    <row r="44" spans="2:49" ht="11.45" customHeight="1">
      <c r="B44" s="1"/>
      <c r="C44" s="100"/>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2"/>
      <c r="AW44" s="1"/>
    </row>
    <row r="45" spans="2:49" ht="11.45" customHeight="1">
      <c r="B45" s="1"/>
      <c r="C45" s="100"/>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2"/>
      <c r="AW45" s="1"/>
    </row>
    <row r="46" spans="2:49" ht="11.45" customHeight="1">
      <c r="B46" s="1"/>
      <c r="C46" s="100"/>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2"/>
      <c r="AW46" s="1"/>
    </row>
    <row r="47" spans="2:49" ht="11.45" customHeight="1">
      <c r="B47" s="1"/>
      <c r="C47" s="100"/>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2"/>
      <c r="AW47" s="1"/>
    </row>
    <row r="48" spans="2:49" ht="11.45" customHeight="1">
      <c r="B48" s="1"/>
      <c r="C48" s="100"/>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2"/>
      <c r="AW48" s="1"/>
    </row>
    <row r="49" spans="2:49" ht="11.45" customHeight="1">
      <c r="B49" s="1"/>
      <c r="C49" s="100"/>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2"/>
      <c r="AW49" s="1"/>
    </row>
    <row r="50" spans="2:49" ht="11.45" customHeight="1">
      <c r="B50" s="1"/>
      <c r="C50" s="100"/>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2"/>
      <c r="AW50" s="1"/>
    </row>
    <row r="51" spans="2:49" ht="11.45" customHeight="1">
      <c r="B51" s="1"/>
      <c r="C51" s="100"/>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2"/>
      <c r="AW51" s="1"/>
    </row>
    <row r="52" spans="2:49" ht="11.45" customHeight="1">
      <c r="B52" s="1"/>
      <c r="C52" s="100"/>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2"/>
      <c r="AW52" s="1"/>
    </row>
    <row r="53" spans="2:49" ht="11.45" customHeight="1">
      <c r="B53" s="1"/>
      <c r="C53" s="100"/>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2"/>
      <c r="AW53" s="1"/>
    </row>
    <row r="54" spans="2:49" ht="11.45" customHeight="1">
      <c r="B54" s="1"/>
      <c r="C54" s="100"/>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2"/>
      <c r="AW54" s="1"/>
    </row>
    <row r="55" spans="2:49" ht="11.45" customHeight="1">
      <c r="B55" s="1"/>
      <c r="C55" s="100"/>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2"/>
      <c r="AW55" s="1"/>
    </row>
    <row r="56" spans="2:49" ht="11.45" customHeight="1">
      <c r="B56" s="1"/>
      <c r="C56" s="100"/>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2"/>
      <c r="AW56" s="1"/>
    </row>
    <row r="57" spans="2:49" ht="11.45" customHeight="1">
      <c r="B57" s="1"/>
      <c r="C57" s="100"/>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2"/>
      <c r="AW57" s="1"/>
    </row>
    <row r="58" spans="2:49" ht="11.45" customHeight="1">
      <c r="B58" s="1"/>
      <c r="C58" s="100"/>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2"/>
      <c r="AW58" s="1"/>
    </row>
    <row r="59" spans="2:49" ht="11.45" customHeight="1">
      <c r="B59" s="1"/>
      <c r="C59" s="100"/>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2"/>
      <c r="AW59" s="1"/>
    </row>
    <row r="60" spans="2:49" ht="11.45" customHeight="1">
      <c r="B60" s="1"/>
      <c r="C60" s="43" t="str">
        <f>HLOOKUP(lingua,Dati!$A$4:$D$73,28,FALSE)</f>
        <v>(Send paper attachments, or post a link here to the cloud for where to download them.)</v>
      </c>
      <c r="D60" s="44"/>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5"/>
      <c r="AW60" s="1"/>
    </row>
    <row r="61" spans="2:49" ht="11.45"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1.45" customHeight="1">
      <c r="B62" s="1"/>
      <c r="C62" s="111" t="str">
        <f>HLOOKUP(lingua,Dati!$A$4:$D$73,29,FALSE)</f>
        <v>ATTACHMENTS:</v>
      </c>
      <c r="D62" s="111"/>
      <c r="E62" s="111"/>
      <c r="F62" s="111"/>
      <c r="G62" s="111"/>
      <c r="H62" s="111"/>
      <c r="I62" s="111"/>
      <c r="J62" s="111"/>
      <c r="K62" s="31" t="s">
        <v>32</v>
      </c>
      <c r="L62" s="68" t="str">
        <f>HLOOKUP(lingua,Dati!$A$4:$D$73,30,FALSE)</f>
        <v xml:space="preserve"> Photos</v>
      </c>
      <c r="M62" s="68"/>
      <c r="N62" s="68"/>
      <c r="O62" s="68"/>
      <c r="P62" s="68"/>
      <c r="Q62" s="68"/>
      <c r="R62" s="68"/>
      <c r="S62" s="31" t="s">
        <v>32</v>
      </c>
      <c r="T62" s="68" t="str">
        <f>HLOOKUP(lingua,Dati!$A$4:$D$73,31,FALSE)</f>
        <v xml:space="preserve"> Manual</v>
      </c>
      <c r="U62" s="68"/>
      <c r="V62" s="68"/>
      <c r="W62" s="68"/>
      <c r="X62" s="68"/>
      <c r="Y62" s="68"/>
      <c r="Z62" s="68"/>
      <c r="AA62" s="68"/>
      <c r="AB62" s="31" t="s">
        <v>32</v>
      </c>
      <c r="AC62" s="68" t="str">
        <f>HLOOKUP(lingua,Dati!$A$4:$D$73,32,FALSE)</f>
        <v xml:space="preserve"> Warranty Copy</v>
      </c>
      <c r="AD62" s="68"/>
      <c r="AE62" s="68"/>
      <c r="AF62" s="68"/>
      <c r="AG62" s="68"/>
      <c r="AH62" s="68"/>
      <c r="AI62" s="68"/>
      <c r="AJ62" s="30" t="s">
        <v>32</v>
      </c>
      <c r="AK62" s="61"/>
      <c r="AL62" s="61"/>
      <c r="AM62" s="61"/>
      <c r="AN62" s="61"/>
      <c r="AO62" s="61"/>
      <c r="AP62" s="61"/>
      <c r="AQ62" s="61"/>
      <c r="AR62" s="61"/>
      <c r="AS62" s="61"/>
      <c r="AT62" s="61"/>
      <c r="AU62" s="61"/>
      <c r="AV62" s="61"/>
      <c r="AW62" s="1"/>
    </row>
    <row r="63" spans="2:49" ht="11.45" customHeight="1">
      <c r="B63" s="1"/>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
    </row>
    <row r="64" spans="2:49" ht="11.45" customHeight="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85" customHeight="1">
      <c r="B65" s="1"/>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
    </row>
    <row r="66" spans="2:49" ht="11.45" customHeight="1">
      <c r="B66" s="1"/>
      <c r="C66" s="16"/>
      <c r="D66" s="69" t="str">
        <f>HLOOKUP(lingua,Dati!$A$4:$D$73,33,FALSE)</f>
        <v xml:space="preserve">If an estimate is not required, repair work will be performed up to half the value of the repaired product without asking for consent. An estimate, written or oral, may be charged 250.- (flat rate), and scaled down if a repair order is required.
Upon completion of each repair, a safety check is performed in accordance with SNG482638.
Once the device repair service is completed it will be returned to sender or requested to be picked up. If it is not picked up, a daily storage charge may be billed beginning on the third day. If it is not collected within, after 10 working days we will feel free to take care of the disposal. The same applies after having duly informed the Customer about the repair estimate.
By delivering the device to us, you declare that it is free from biological and chemical contamination (Biosafety). </v>
      </c>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16"/>
      <c r="AW66" s="1"/>
    </row>
    <row r="67" spans="2:49" ht="11.45" customHeight="1">
      <c r="B67" s="1"/>
      <c r="C67" s="16"/>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16"/>
      <c r="AW67" s="1"/>
    </row>
    <row r="68" spans="2:49" ht="11.45" customHeight="1">
      <c r="B68" s="1"/>
      <c r="C68" s="16"/>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16"/>
      <c r="AW68" s="1"/>
    </row>
    <row r="69" spans="2:49" ht="11.45" customHeight="1">
      <c r="B69" s="1"/>
      <c r="C69" s="16"/>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16"/>
      <c r="AW69" s="1"/>
    </row>
    <row r="70" spans="2:49" ht="11.45" customHeight="1">
      <c r="B70" s="1"/>
      <c r="C70" s="16"/>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16"/>
      <c r="AW70" s="1"/>
    </row>
    <row r="71" spans="2:49" ht="11.45" customHeight="1">
      <c r="B71" s="1"/>
      <c r="C71" s="16"/>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16"/>
      <c r="AW71" s="1"/>
    </row>
    <row r="72" spans="2:49" ht="5.65" customHeight="1">
      <c r="B72" s="1"/>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
    </row>
    <row r="73" spans="2:49" ht="11.45" customHeight="1">
      <c r="B73" s="1"/>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
    </row>
    <row r="74" spans="2:49" ht="11.45" customHeight="1">
      <c r="B74" s="1"/>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
    </row>
    <row r="75" spans="2:49" ht="11.45" customHeight="1">
      <c r="B75" s="1"/>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
    </row>
    <row r="76" spans="2:49" ht="11.45" customHeight="1">
      <c r="B76" s="1"/>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
    </row>
    <row r="77" spans="2:49" ht="11.45" customHeight="1">
      <c r="B77" s="1"/>
      <c r="C77" s="17"/>
      <c r="D77" s="17"/>
      <c r="E77" s="17"/>
      <c r="F77" s="17"/>
      <c r="G77" s="17"/>
      <c r="H77" s="17"/>
      <c r="I77" s="46"/>
      <c r="J77" s="46"/>
      <c r="K77" s="46"/>
      <c r="L77" s="46"/>
      <c r="M77" s="46"/>
      <c r="N77" s="46"/>
      <c r="O77" s="46"/>
      <c r="P77" s="46"/>
      <c r="Q77" s="46"/>
      <c r="R77" s="46"/>
      <c r="S77" s="46"/>
      <c r="T77" s="46"/>
      <c r="U77" s="46"/>
      <c r="V77" s="46"/>
      <c r="W77" s="17"/>
      <c r="X77" s="17"/>
      <c r="Y77" s="17"/>
      <c r="Z77" s="17"/>
      <c r="AA77" s="17"/>
      <c r="AB77" s="17"/>
      <c r="AC77" s="46"/>
      <c r="AD77" s="46"/>
      <c r="AE77" s="46"/>
      <c r="AF77" s="46"/>
      <c r="AG77" s="46"/>
      <c r="AH77" s="46"/>
      <c r="AI77" s="46"/>
      <c r="AJ77" s="46"/>
      <c r="AK77" s="46"/>
      <c r="AL77" s="46"/>
      <c r="AM77" s="46"/>
      <c r="AN77" s="46"/>
      <c r="AO77" s="46"/>
      <c r="AP77" s="46"/>
      <c r="AQ77" s="46"/>
      <c r="AR77" s="46"/>
      <c r="AS77" s="46"/>
      <c r="AT77" s="46"/>
      <c r="AU77" s="46"/>
      <c r="AV77" s="46"/>
      <c r="AW77" s="1"/>
    </row>
    <row r="78" spans="2:49" ht="11.45" customHeight="1">
      <c r="B78" s="1"/>
      <c r="C78" s="1"/>
      <c r="D78" s="1"/>
      <c r="E78" s="1"/>
      <c r="F78" s="1"/>
      <c r="G78" s="1"/>
      <c r="H78" s="47"/>
      <c r="I78" s="62" t="s">
        <v>32</v>
      </c>
      <c r="J78" s="63"/>
      <c r="K78" s="63"/>
      <c r="L78" s="63"/>
      <c r="M78" s="63"/>
      <c r="N78" s="63"/>
      <c r="O78" s="63"/>
      <c r="P78" s="63"/>
      <c r="Q78" s="63"/>
      <c r="R78" s="63"/>
      <c r="S78" s="63"/>
      <c r="T78" s="63"/>
      <c r="U78" s="63"/>
      <c r="V78" s="64"/>
      <c r="W78" s="18"/>
      <c r="X78" s="1"/>
      <c r="Y78" s="1"/>
      <c r="Z78" s="1"/>
      <c r="AA78" s="1"/>
      <c r="AB78" s="48" t="s">
        <v>32</v>
      </c>
      <c r="AC78" s="70" t="s">
        <v>32</v>
      </c>
      <c r="AD78" s="71"/>
      <c r="AE78" s="71"/>
      <c r="AF78" s="71"/>
      <c r="AG78" s="71"/>
      <c r="AH78" s="71"/>
      <c r="AI78" s="71"/>
      <c r="AJ78" s="71"/>
      <c r="AK78" s="71"/>
      <c r="AL78" s="71"/>
      <c r="AM78" s="71"/>
      <c r="AN78" s="71"/>
      <c r="AO78" s="71"/>
      <c r="AP78" s="71"/>
      <c r="AQ78" s="71"/>
      <c r="AR78" s="71"/>
      <c r="AS78" s="71"/>
      <c r="AT78" s="71"/>
      <c r="AU78" s="71"/>
      <c r="AV78" s="72"/>
      <c r="AW78" s="1"/>
    </row>
    <row r="79" spans="2:49" ht="11.45" customHeight="1">
      <c r="B79" s="1"/>
      <c r="C79" s="34" t="str">
        <f>HLOOKUP(lingua,Dati!$A$4:$D$73,34,FALSE)</f>
        <v>Place, Date:</v>
      </c>
      <c r="D79" s="33"/>
      <c r="E79" s="33"/>
      <c r="F79" s="33"/>
      <c r="G79" s="33"/>
      <c r="H79" s="36"/>
      <c r="I79" s="65"/>
      <c r="J79" s="66"/>
      <c r="K79" s="66"/>
      <c r="L79" s="66"/>
      <c r="M79" s="66"/>
      <c r="N79" s="66"/>
      <c r="O79" s="66"/>
      <c r="P79" s="66"/>
      <c r="Q79" s="66"/>
      <c r="R79" s="66"/>
      <c r="S79" s="66"/>
      <c r="T79" s="66"/>
      <c r="U79" s="66"/>
      <c r="V79" s="67"/>
      <c r="W79" s="32"/>
      <c r="X79" s="33"/>
      <c r="Y79" s="34" t="str">
        <f>HLOOKUP(lingua,Dati!$A$4:$D$73,35,FALSE)</f>
        <v>Signature:</v>
      </c>
      <c r="Z79" s="33"/>
      <c r="AA79" s="33"/>
      <c r="AB79" s="35"/>
      <c r="AC79" s="73"/>
      <c r="AD79" s="74"/>
      <c r="AE79" s="74"/>
      <c r="AF79" s="74"/>
      <c r="AG79" s="74"/>
      <c r="AH79" s="74"/>
      <c r="AI79" s="74"/>
      <c r="AJ79" s="74"/>
      <c r="AK79" s="74"/>
      <c r="AL79" s="74"/>
      <c r="AM79" s="74"/>
      <c r="AN79" s="74"/>
      <c r="AO79" s="74"/>
      <c r="AP79" s="74"/>
      <c r="AQ79" s="74"/>
      <c r="AR79" s="74"/>
      <c r="AS79" s="74"/>
      <c r="AT79" s="74"/>
      <c r="AU79" s="74"/>
      <c r="AV79" s="75"/>
      <c r="AW79" s="1"/>
    </row>
    <row r="80" spans="2:49" ht="5.85" customHeight="1">
      <c r="B80" s="1"/>
      <c r="C80" s="110" t="str">
        <f>HLOOKUP(lingua,Dati!$A$4:$D$73,36,FALSE)</f>
        <v xml:space="preserve">This form must not be altered, any abuse may result in criminal prosecution. By signing you agree to all of the above statements. </v>
      </c>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25"/>
      <c r="AS80" s="109" t="s">
        <v>152</v>
      </c>
      <c r="AT80" s="109"/>
      <c r="AU80" s="109"/>
      <c r="AV80" s="109"/>
      <c r="AW80" s="1"/>
    </row>
    <row r="81" spans="2:49" ht="11.45" customHeight="1">
      <c r="B81" s="1"/>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25"/>
      <c r="AS81" s="109"/>
      <c r="AT81" s="109"/>
      <c r="AU81" s="109"/>
      <c r="AV81" s="109"/>
      <c r="AW81" s="1"/>
    </row>
  </sheetData>
  <sheetProtection algorithmName="SHA-512" hashValue="fOzBPlwieXA7Fo0X+Z+0/0DrblJW4A/E7AGZobX0lz8CLCwIwvRx5Skk3NApUpemAWJIt/VM7skZuzL87E4PJw==" saltValue="M8NjHM40Qde/Y59dnXYXYQ==" spinCount="100000" sheet="1" objects="1" scenarios="1" selectLockedCells="1"/>
  <dataConsolidate/>
  <mergeCells count="49">
    <mergeCell ref="C32:M32"/>
    <mergeCell ref="C30:M30"/>
    <mergeCell ref="AS80:AV81"/>
    <mergeCell ref="C80:AQ81"/>
    <mergeCell ref="C62:J62"/>
    <mergeCell ref="C36:M36"/>
    <mergeCell ref="C34:M34"/>
    <mergeCell ref="N32:AV32"/>
    <mergeCell ref="N34:AV34"/>
    <mergeCell ref="N36:O36"/>
    <mergeCell ref="Q36:R36"/>
    <mergeCell ref="AA36:AJ36"/>
    <mergeCell ref="T36:Y36"/>
    <mergeCell ref="AM36:AO36"/>
    <mergeCell ref="AR36:AT36"/>
    <mergeCell ref="C40:AV59"/>
    <mergeCell ref="C3:V3"/>
    <mergeCell ref="Y3:AC3"/>
    <mergeCell ref="Y15:AP15"/>
    <mergeCell ref="Y9:AP9"/>
    <mergeCell ref="AJ3:AP3"/>
    <mergeCell ref="C6:V13"/>
    <mergeCell ref="C15:K15"/>
    <mergeCell ref="Y5:AF5"/>
    <mergeCell ref="AI5:AP5"/>
    <mergeCell ref="Z7:AB7"/>
    <mergeCell ref="AD7:AF7"/>
    <mergeCell ref="AJ7:AL7"/>
    <mergeCell ref="AN7:AP7"/>
    <mergeCell ref="L21:V21"/>
    <mergeCell ref="N30:AV30"/>
    <mergeCell ref="AR13:AV20"/>
    <mergeCell ref="L23:V23"/>
    <mergeCell ref="C23:K23"/>
    <mergeCell ref="L25:V25"/>
    <mergeCell ref="C25:K25"/>
    <mergeCell ref="C21:K21"/>
    <mergeCell ref="L17:V17"/>
    <mergeCell ref="L15:V15"/>
    <mergeCell ref="C28:V28"/>
    <mergeCell ref="C17:K17"/>
    <mergeCell ref="Y21:AP21"/>
    <mergeCell ref="AK62:AV62"/>
    <mergeCell ref="I78:V79"/>
    <mergeCell ref="L62:R62"/>
    <mergeCell ref="T62:AA62"/>
    <mergeCell ref="AC62:AI62"/>
    <mergeCell ref="D66:AU71"/>
    <mergeCell ref="AC78:AV79"/>
  </mergeCells>
  <pageMargins left="0.7" right="0.7" top="0.75" bottom="0.75" header="0.3" footer="0.3"/>
  <pageSetup paperSize="9" scale="93"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Dati!A4:D4</xm:f>
          </x14:formula1>
          <xm:sqref>Y3:AC3</xm:sqref>
        </x14:dataValidation>
        <x14:dataValidation type="list" allowBlank="1" showInputMessage="1" showErrorMessage="1" xr:uid="{00000000-0002-0000-0000-000000000000}">
          <x14:formula1>
            <xm:f>Dati!$A$4:$D$4</xm:f>
          </x14:formula1>
          <xm:sqref>AH3:AI3 Y3:AC3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E42"/>
  <sheetViews>
    <sheetView showGridLines="0" showRowColHeaders="0" zoomScale="117" workbookViewId="0">
      <selection activeCell="A36" sqref="A36"/>
    </sheetView>
  </sheetViews>
  <sheetFormatPr defaultRowHeight="12"/>
  <cols>
    <col min="1" max="3" width="26" bestFit="1" customWidth="1"/>
    <col min="4" max="4" width="33.140625" bestFit="1" customWidth="1"/>
  </cols>
  <sheetData>
    <row r="1" spans="1:5">
      <c r="A1" s="23" t="s">
        <v>24</v>
      </c>
      <c r="C1" t="s">
        <v>49</v>
      </c>
      <c r="D1" s="24">
        <v>0</v>
      </c>
    </row>
    <row r="2" spans="1:5">
      <c r="A2" s="23" t="s">
        <v>53</v>
      </c>
    </row>
    <row r="4" spans="1:5">
      <c r="A4" t="s">
        <v>28</v>
      </c>
      <c r="B4" t="s">
        <v>31</v>
      </c>
      <c r="C4" t="s">
        <v>30</v>
      </c>
      <c r="D4" t="s">
        <v>29</v>
      </c>
    </row>
    <row r="5" spans="1:5">
      <c r="A5" t="s">
        <v>0</v>
      </c>
      <c r="B5" t="s">
        <v>40</v>
      </c>
      <c r="C5" t="s">
        <v>39</v>
      </c>
      <c r="D5" t="s">
        <v>38</v>
      </c>
      <c r="E5">
        <v>2</v>
      </c>
    </row>
    <row r="6" spans="1:5">
      <c r="A6" t="s">
        <v>41</v>
      </c>
      <c r="B6" t="s">
        <v>44</v>
      </c>
      <c r="C6" t="s">
        <v>43</v>
      </c>
      <c r="D6" t="s">
        <v>42</v>
      </c>
      <c r="E6">
        <v>3</v>
      </c>
    </row>
    <row r="7" spans="1:5">
      <c r="A7" t="s">
        <v>9</v>
      </c>
      <c r="B7" t="s">
        <v>45</v>
      </c>
      <c r="C7" t="s">
        <v>71</v>
      </c>
      <c r="D7" t="s">
        <v>97</v>
      </c>
      <c r="E7">
        <v>4</v>
      </c>
    </row>
    <row r="8" spans="1:5">
      <c r="A8" s="9" t="s">
        <v>26</v>
      </c>
      <c r="B8" s="9" t="s">
        <v>26</v>
      </c>
      <c r="C8" s="9" t="s">
        <v>26</v>
      </c>
      <c r="D8" s="9" t="s">
        <v>26</v>
      </c>
      <c r="E8">
        <v>5</v>
      </c>
    </row>
    <row r="9" spans="1:5">
      <c r="A9" t="s">
        <v>27</v>
      </c>
      <c r="B9" t="s">
        <v>46</v>
      </c>
      <c r="C9" t="s">
        <v>72</v>
      </c>
      <c r="D9" t="s">
        <v>98</v>
      </c>
      <c r="E9">
        <v>6</v>
      </c>
    </row>
    <row r="10" spans="1:5">
      <c r="A10" t="s">
        <v>10</v>
      </c>
      <c r="B10" t="s">
        <v>10</v>
      </c>
      <c r="C10" t="s">
        <v>10</v>
      </c>
      <c r="D10" t="s">
        <v>10</v>
      </c>
      <c r="E10">
        <v>7</v>
      </c>
    </row>
    <row r="11" spans="1:5">
      <c r="A11" t="s">
        <v>25</v>
      </c>
      <c r="B11" t="s">
        <v>47</v>
      </c>
      <c r="C11" t="s">
        <v>73</v>
      </c>
      <c r="D11" t="s">
        <v>99</v>
      </c>
      <c r="E11">
        <v>8</v>
      </c>
    </row>
    <row r="12" spans="1:5">
      <c r="A12" t="s">
        <v>35</v>
      </c>
      <c r="B12" t="s">
        <v>48</v>
      </c>
      <c r="C12" t="s">
        <v>74</v>
      </c>
      <c r="D12" t="s">
        <v>100</v>
      </c>
      <c r="E12">
        <v>9</v>
      </c>
    </row>
    <row r="13" spans="1:5">
      <c r="A13" t="s">
        <v>50</v>
      </c>
      <c r="B13" t="s">
        <v>51</v>
      </c>
      <c r="C13" t="s">
        <v>75</v>
      </c>
      <c r="D13" t="s">
        <v>51</v>
      </c>
      <c r="E13">
        <v>10</v>
      </c>
    </row>
    <row r="14" spans="1:5">
      <c r="A14" t="s">
        <v>1</v>
      </c>
      <c r="B14" t="s">
        <v>52</v>
      </c>
      <c r="C14" t="s">
        <v>145</v>
      </c>
      <c r="D14" t="s">
        <v>101</v>
      </c>
      <c r="E14">
        <v>11</v>
      </c>
    </row>
    <row r="15" spans="1:5">
      <c r="A15" t="s">
        <v>37</v>
      </c>
      <c r="B15" t="s">
        <v>54</v>
      </c>
      <c r="C15" t="s">
        <v>76</v>
      </c>
      <c r="D15" t="s">
        <v>102</v>
      </c>
      <c r="E15">
        <v>12</v>
      </c>
    </row>
    <row r="16" spans="1:5">
      <c r="A16" t="s">
        <v>2</v>
      </c>
      <c r="B16" t="s">
        <v>96</v>
      </c>
      <c r="C16" t="s">
        <v>77</v>
      </c>
      <c r="D16" t="s">
        <v>103</v>
      </c>
      <c r="E16">
        <v>13</v>
      </c>
    </row>
    <row r="17" spans="1:5">
      <c r="A17" t="s">
        <v>3</v>
      </c>
      <c r="B17" t="s">
        <v>3</v>
      </c>
      <c r="C17" t="s">
        <v>78</v>
      </c>
      <c r="D17" t="s">
        <v>3</v>
      </c>
      <c r="E17">
        <v>14</v>
      </c>
    </row>
    <row r="18" spans="1:5">
      <c r="A18" t="s">
        <v>7</v>
      </c>
      <c r="B18" t="s">
        <v>55</v>
      </c>
      <c r="C18" t="s">
        <v>79</v>
      </c>
      <c r="D18" t="s">
        <v>104</v>
      </c>
      <c r="E18">
        <v>15</v>
      </c>
    </row>
    <row r="19" spans="1:5">
      <c r="A19" t="s">
        <v>8</v>
      </c>
      <c r="B19" t="s">
        <v>147</v>
      </c>
      <c r="C19" t="s">
        <v>80</v>
      </c>
      <c r="D19" t="s">
        <v>105</v>
      </c>
      <c r="E19">
        <v>16</v>
      </c>
    </row>
    <row r="20" spans="1:5">
      <c r="A20" t="s">
        <v>5</v>
      </c>
      <c r="B20" t="s">
        <v>56</v>
      </c>
      <c r="C20" t="s">
        <v>81</v>
      </c>
      <c r="D20" t="s">
        <v>106</v>
      </c>
      <c r="E20">
        <v>17</v>
      </c>
    </row>
    <row r="21" spans="1:5">
      <c r="A21" t="s">
        <v>6</v>
      </c>
      <c r="B21" t="s">
        <v>121</v>
      </c>
      <c r="C21" t="s">
        <v>82</v>
      </c>
      <c r="D21" t="s">
        <v>107</v>
      </c>
      <c r="E21">
        <v>18</v>
      </c>
    </row>
    <row r="22" spans="1:5">
      <c r="A22" s="26" t="s">
        <v>127</v>
      </c>
      <c r="B22" s="26" t="s">
        <v>133</v>
      </c>
      <c r="C22" s="26" t="s">
        <v>138</v>
      </c>
      <c r="D22" s="26" t="s">
        <v>140</v>
      </c>
      <c r="E22">
        <v>19</v>
      </c>
    </row>
    <row r="23" spans="1:5">
      <c r="A23" s="26" t="s">
        <v>128</v>
      </c>
      <c r="B23" s="26" t="s">
        <v>132</v>
      </c>
      <c r="C23" s="26" t="s">
        <v>139</v>
      </c>
      <c r="D23" s="26" t="s">
        <v>141</v>
      </c>
      <c r="E23">
        <v>20</v>
      </c>
    </row>
    <row r="24" spans="1:5">
      <c r="A24" t="s">
        <v>11</v>
      </c>
      <c r="B24" t="s">
        <v>57</v>
      </c>
      <c r="C24" t="s">
        <v>83</v>
      </c>
      <c r="D24" t="s">
        <v>108</v>
      </c>
      <c r="E24">
        <v>21</v>
      </c>
    </row>
    <row r="25" spans="1:5">
      <c r="A25" t="s">
        <v>12</v>
      </c>
      <c r="B25" t="s">
        <v>58</v>
      </c>
      <c r="C25" t="s">
        <v>84</v>
      </c>
      <c r="D25" t="s">
        <v>109</v>
      </c>
      <c r="E25">
        <v>22</v>
      </c>
    </row>
    <row r="26" spans="1:5">
      <c r="A26" t="s">
        <v>13</v>
      </c>
      <c r="B26" t="s">
        <v>59</v>
      </c>
      <c r="C26" t="s">
        <v>85</v>
      </c>
      <c r="D26" t="s">
        <v>110</v>
      </c>
      <c r="E26">
        <v>23</v>
      </c>
    </row>
    <row r="27" spans="1:5">
      <c r="A27" t="s">
        <v>14</v>
      </c>
      <c r="B27" t="s">
        <v>60</v>
      </c>
      <c r="C27" t="s">
        <v>86</v>
      </c>
      <c r="D27" t="s">
        <v>111</v>
      </c>
      <c r="E27">
        <v>24</v>
      </c>
    </row>
    <row r="28" spans="1:5">
      <c r="A28" t="s">
        <v>15</v>
      </c>
      <c r="B28" t="s">
        <v>61</v>
      </c>
      <c r="C28" t="s">
        <v>87</v>
      </c>
      <c r="D28" t="s">
        <v>112</v>
      </c>
      <c r="E28">
        <v>25</v>
      </c>
    </row>
    <row r="29" spans="1:5">
      <c r="A29" t="s">
        <v>17</v>
      </c>
      <c r="B29" t="s">
        <v>62</v>
      </c>
      <c r="C29" t="s">
        <v>88</v>
      </c>
      <c r="D29" t="s">
        <v>113</v>
      </c>
      <c r="E29">
        <v>26</v>
      </c>
    </row>
    <row r="30" spans="1:5">
      <c r="A30" t="s">
        <v>18</v>
      </c>
      <c r="B30" t="s">
        <v>63</v>
      </c>
      <c r="C30" t="s">
        <v>146</v>
      </c>
      <c r="D30" t="s">
        <v>114</v>
      </c>
      <c r="E30">
        <v>27</v>
      </c>
    </row>
    <row r="31" spans="1:5">
      <c r="A31" t="s">
        <v>33</v>
      </c>
      <c r="B31" t="s">
        <v>64</v>
      </c>
      <c r="C31" t="s">
        <v>89</v>
      </c>
      <c r="D31" t="s">
        <v>115</v>
      </c>
      <c r="E31">
        <v>28</v>
      </c>
    </row>
    <row r="32" spans="1:5">
      <c r="A32" t="s">
        <v>19</v>
      </c>
      <c r="B32" t="s">
        <v>65</v>
      </c>
      <c r="C32" t="s">
        <v>90</v>
      </c>
      <c r="D32" t="s">
        <v>116</v>
      </c>
      <c r="E32">
        <v>29</v>
      </c>
    </row>
    <row r="33" spans="1:5">
      <c r="A33" t="s">
        <v>20</v>
      </c>
      <c r="B33" t="s">
        <v>66</v>
      </c>
      <c r="C33" t="s">
        <v>91</v>
      </c>
      <c r="D33" t="s">
        <v>66</v>
      </c>
      <c r="E33">
        <v>30</v>
      </c>
    </row>
    <row r="34" spans="1:5">
      <c r="A34" t="s">
        <v>21</v>
      </c>
      <c r="B34" t="s">
        <v>68</v>
      </c>
      <c r="C34" t="s">
        <v>92</v>
      </c>
      <c r="D34" t="s">
        <v>117</v>
      </c>
      <c r="E34">
        <v>31</v>
      </c>
    </row>
    <row r="35" spans="1:5">
      <c r="A35" t="s">
        <v>22</v>
      </c>
      <c r="B35" t="s">
        <v>67</v>
      </c>
      <c r="C35" t="s">
        <v>93</v>
      </c>
      <c r="D35" t="s">
        <v>118</v>
      </c>
      <c r="E35">
        <v>32</v>
      </c>
    </row>
    <row r="36" spans="1:5" ht="409.5">
      <c r="A36" s="60" t="s">
        <v>151</v>
      </c>
      <c r="B36" s="60" t="s">
        <v>150</v>
      </c>
      <c r="C36" s="60" t="s">
        <v>148</v>
      </c>
      <c r="D36" s="60" t="s">
        <v>149</v>
      </c>
      <c r="E36">
        <v>33</v>
      </c>
    </row>
    <row r="37" spans="1:5">
      <c r="A37" t="s">
        <v>125</v>
      </c>
      <c r="B37" t="s">
        <v>124</v>
      </c>
      <c r="C37" t="s">
        <v>123</v>
      </c>
      <c r="D37" t="s">
        <v>122</v>
      </c>
      <c r="E37">
        <v>34</v>
      </c>
    </row>
    <row r="38" spans="1:5">
      <c r="A38" t="s">
        <v>23</v>
      </c>
      <c r="B38" t="s">
        <v>69</v>
      </c>
      <c r="C38" t="s">
        <v>94</v>
      </c>
      <c r="D38" t="s">
        <v>119</v>
      </c>
      <c r="E38">
        <v>35</v>
      </c>
    </row>
    <row r="39" spans="1:5">
      <c r="A39" t="s">
        <v>36</v>
      </c>
      <c r="B39" t="s">
        <v>70</v>
      </c>
      <c r="C39" t="s">
        <v>95</v>
      </c>
      <c r="D39" t="s">
        <v>120</v>
      </c>
      <c r="E39">
        <v>36</v>
      </c>
    </row>
    <row r="40" spans="1:5">
      <c r="A40" t="s">
        <v>126</v>
      </c>
      <c r="B40" t="s">
        <v>130</v>
      </c>
      <c r="C40" t="s">
        <v>135</v>
      </c>
      <c r="D40" t="s">
        <v>142</v>
      </c>
      <c r="E40">
        <v>37</v>
      </c>
    </row>
    <row r="41" spans="1:5">
      <c r="A41" t="s">
        <v>4</v>
      </c>
      <c r="B41" t="s">
        <v>131</v>
      </c>
      <c r="C41" t="s">
        <v>136</v>
      </c>
      <c r="D41" t="s">
        <v>143</v>
      </c>
      <c r="E41">
        <v>38</v>
      </c>
    </row>
    <row r="42" spans="1:5">
      <c r="A42" t="s">
        <v>129</v>
      </c>
      <c r="B42" t="s">
        <v>134</v>
      </c>
      <c r="C42" t="s">
        <v>137</v>
      </c>
      <c r="D42" t="s">
        <v>144</v>
      </c>
      <c r="E42">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37</vt:i4>
      </vt:variant>
    </vt:vector>
  </HeadingPairs>
  <TitlesOfParts>
    <vt:vector size="39" baseType="lpstr">
      <vt:lpstr>Mod</vt:lpstr>
      <vt:lpstr>Dati</vt:lpstr>
      <vt:lpstr>allegati_1</vt:lpstr>
      <vt:lpstr>allegati_2</vt:lpstr>
      <vt:lpstr>allegati_3</vt:lpstr>
      <vt:lpstr>allegati_4</vt:lpstr>
      <vt:lpstr>Mod!Area_stampa</vt:lpstr>
      <vt:lpstr>data_app_acq_gg</vt:lpstr>
      <vt:lpstr>data_app_acq_mm</vt:lpstr>
      <vt:lpstr>data_app_acq_yyyy</vt:lpstr>
      <vt:lpstr>data_app_allegati</vt:lpstr>
      <vt:lpstr>data_app_istruzioni</vt:lpstr>
      <vt:lpstr>data_app_nome</vt:lpstr>
      <vt:lpstr>data_app_produttore</vt:lpstr>
      <vt:lpstr>data_app_sn</vt:lpstr>
      <vt:lpstr>data_email</vt:lpstr>
      <vt:lpstr>data_firma</vt:lpstr>
      <vt:lpstr>data_firma_luogo</vt:lpstr>
      <vt:lpstr>data_mittente</vt:lpstr>
      <vt:lpstr>data_richiedente</vt:lpstr>
      <vt:lpstr>data_tel</vt:lpstr>
      <vt:lpstr>data_tel_diretto</vt:lpstr>
      <vt:lpstr>data_web</vt:lpstr>
      <vt:lpstr>garanzia_n</vt:lpstr>
      <vt:lpstr>garanzia_y</vt:lpstr>
      <vt:lpstr>info1</vt:lpstr>
      <vt:lpstr>info2</vt:lpstr>
      <vt:lpstr>lingua</vt:lpstr>
      <vt:lpstr>preventivo_n</vt:lpstr>
      <vt:lpstr>preventivo_y</vt:lpstr>
      <vt:lpstr>riparazione_cliente</vt:lpstr>
      <vt:lpstr>riparazione_sede</vt:lpstr>
      <vt:lpstr>ritiro_insede</vt:lpstr>
      <vt:lpstr>ritiro_rispedire</vt:lpstr>
      <vt:lpstr>servizio_manutenzione</vt:lpstr>
      <vt:lpstr>servizio_riparazione</vt:lpstr>
      <vt:lpstr>stampa</vt:lpstr>
      <vt:lpstr>urgenza_n</vt:lpstr>
      <vt:lpstr>urgenza_y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Mariani</dc:creator>
  <cp:lastModifiedBy>Diego Mariani</cp:lastModifiedBy>
  <cp:lastPrinted>2024-10-08T16:00:02Z</cp:lastPrinted>
  <dcterms:created xsi:type="dcterms:W3CDTF">2021-06-05T18:49:02Z</dcterms:created>
  <dcterms:modified xsi:type="dcterms:W3CDTF">2024-10-08T16:02:38Z</dcterms:modified>
</cp:coreProperties>
</file>